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E:\РАБОЧИЙ Стол\БЮДЖЕТ 2024\Исполнение 2024\Исполнение 9 месяцев 2024\БУРХУН исполнение 9 месяцев 2024 г\"/>
    </mc:Choice>
  </mc:AlternateContent>
  <xr:revisionPtr revIDLastSave="0" documentId="13_ncr:1_{0F1AED54-B89E-4183-B186-73BD334E0313}" xr6:coauthVersionLast="36" xr6:coauthVersionMax="36" xr10:uidLastSave="{00000000-0000-0000-0000-000000000000}"/>
  <bookViews>
    <workbookView xWindow="105" yWindow="15" windowWidth="9405" windowHeight="4605" tabRatio="924" xr2:uid="{00000000-000D-0000-FFFF-FFFF00000000}"/>
  </bookViews>
  <sheets>
    <sheet name="Бурх" sheetId="2" r:id="rId1"/>
  </sheets>
  <definedNames>
    <definedName name="_xlnm._FilterDatabase" localSheetId="0" hidden="1">Бурх!$A$11:$K$83</definedName>
    <definedName name="_xlnm.Print_Area" localSheetId="0">Бурх!$A$1:$J$83</definedName>
  </definedNames>
  <calcPr calcId="191029"/>
</workbook>
</file>

<file path=xl/calcChain.xml><?xml version="1.0" encoding="utf-8"?>
<calcChain xmlns="http://schemas.openxmlformats.org/spreadsheetml/2006/main">
  <c r="K67" i="2" l="1"/>
  <c r="I60" i="2" l="1"/>
  <c r="I58" i="2"/>
  <c r="I49" i="2"/>
  <c r="F26" i="2"/>
  <c r="F24" i="2"/>
  <c r="F71" i="2"/>
  <c r="G71" i="2"/>
  <c r="C68" i="2"/>
  <c r="F43" i="2" l="1"/>
  <c r="E43" i="2"/>
  <c r="G43" i="2" s="1"/>
  <c r="J43" i="2"/>
  <c r="D36" i="2"/>
  <c r="C36" i="2"/>
  <c r="E18" i="2" l="1"/>
  <c r="E16" i="2"/>
  <c r="D30" i="2" l="1"/>
  <c r="C30" i="2"/>
  <c r="D78" i="2" l="1"/>
  <c r="E77" i="2"/>
  <c r="E82" i="2"/>
  <c r="D82" i="2"/>
  <c r="E73" i="2"/>
  <c r="E72" i="2"/>
  <c r="G72" i="2" s="1"/>
  <c r="F73" i="2" l="1"/>
  <c r="G73" i="2"/>
  <c r="F72" i="2"/>
  <c r="E19" i="2"/>
  <c r="E20" i="2"/>
  <c r="E22" i="2"/>
  <c r="E23" i="2"/>
  <c r="E24" i="2"/>
  <c r="E25" i="2"/>
  <c r="E26" i="2"/>
  <c r="E27" i="2"/>
  <c r="E29" i="2"/>
  <c r="E30" i="2"/>
  <c r="E31" i="2"/>
  <c r="E32" i="2"/>
  <c r="E34" i="2"/>
  <c r="E35" i="2"/>
  <c r="E37" i="2"/>
  <c r="E39" i="2"/>
  <c r="E40" i="2"/>
  <c r="E42" i="2"/>
  <c r="E44" i="2"/>
  <c r="E46" i="2"/>
  <c r="E47" i="2"/>
  <c r="G47" i="2" s="1"/>
  <c r="E48" i="2"/>
  <c r="G48" i="2" s="1"/>
  <c r="E50" i="2"/>
  <c r="E52" i="2"/>
  <c r="G52" i="2" s="1"/>
  <c r="E54" i="2"/>
  <c r="G54" i="2" s="1"/>
  <c r="E55" i="2"/>
  <c r="G55" i="2" s="1"/>
  <c r="E56" i="2"/>
  <c r="E57" i="2"/>
  <c r="E59" i="2"/>
  <c r="G59" i="2" s="1"/>
  <c r="E60" i="2"/>
  <c r="E62" i="2"/>
  <c r="F62" i="2" s="1"/>
  <c r="E64" i="2"/>
  <c r="F64" i="2" s="1"/>
  <c r="E66" i="2"/>
  <c r="G66" i="2" s="1"/>
  <c r="G42" i="2" l="1"/>
  <c r="F42" i="2"/>
  <c r="H42" i="2"/>
  <c r="F35" i="2"/>
  <c r="G35" i="2"/>
  <c r="E36" i="2"/>
  <c r="F50" i="2"/>
  <c r="F44" i="2"/>
  <c r="F48" i="2"/>
  <c r="H66" i="2"/>
  <c r="F66" i="2"/>
  <c r="F59" i="2"/>
  <c r="F47" i="2"/>
  <c r="F52" i="2"/>
  <c r="F29" i="2"/>
  <c r="G29" i="2"/>
  <c r="F27" i="2"/>
  <c r="G27" i="2"/>
  <c r="F55" i="2"/>
  <c r="F54" i="2"/>
  <c r="G32" i="2"/>
  <c r="F32" i="2"/>
  <c r="F31" i="2"/>
  <c r="G31" i="2"/>
  <c r="G30" i="2"/>
  <c r="F30" i="2"/>
  <c r="F23" i="2"/>
  <c r="D71" i="2"/>
  <c r="E71" i="2" s="1"/>
  <c r="C71" i="2"/>
  <c r="J56" i="2"/>
  <c r="D21" i="2"/>
  <c r="E21" i="2" s="1"/>
  <c r="C21" i="2"/>
  <c r="J24" i="2"/>
  <c r="G36" i="2" l="1"/>
  <c r="H43" i="2"/>
  <c r="J71" i="2"/>
  <c r="D53" i="2"/>
  <c r="E53" i="2" s="1"/>
  <c r="G53" i="2" s="1"/>
  <c r="C53" i="2"/>
  <c r="F53" i="2" l="1"/>
  <c r="D28" i="2"/>
  <c r="E28" i="2" s="1"/>
  <c r="H35" i="2" l="1"/>
  <c r="H34" i="2"/>
  <c r="H28" i="2"/>
  <c r="G28" i="2"/>
  <c r="H29" i="2"/>
  <c r="H30" i="2"/>
  <c r="H31" i="2"/>
  <c r="H32" i="2"/>
  <c r="C15" i="2"/>
  <c r="D15" i="2"/>
  <c r="E15" i="2" s="1"/>
  <c r="D14" i="2"/>
  <c r="E14" i="2" s="1"/>
  <c r="C14" i="2"/>
  <c r="D70" i="2"/>
  <c r="E70" i="2" s="1"/>
  <c r="G70" i="2" s="1"/>
  <c r="C70" i="2"/>
  <c r="D69" i="2"/>
  <c r="E69" i="2" s="1"/>
  <c r="G69" i="2" s="1"/>
  <c r="C69" i="2"/>
  <c r="G23" i="2"/>
  <c r="G22" i="2"/>
  <c r="F22" i="2"/>
  <c r="G20" i="2"/>
  <c r="F20" i="2"/>
  <c r="G19" i="2"/>
  <c r="F19" i="2"/>
  <c r="G18" i="2"/>
  <c r="F18" i="2"/>
  <c r="D58" i="2"/>
  <c r="E58" i="2" s="1"/>
  <c r="G58" i="2" s="1"/>
  <c r="C28" i="2"/>
  <c r="F28" i="2" s="1"/>
  <c r="H58" i="2" l="1"/>
  <c r="H60" i="2"/>
  <c r="H59" i="2"/>
  <c r="F69" i="2"/>
  <c r="F70" i="2"/>
  <c r="D68" i="2"/>
  <c r="E68" i="2" s="1"/>
  <c r="G68" i="2" s="1"/>
  <c r="F14" i="2"/>
  <c r="F15" i="2"/>
  <c r="G15" i="2"/>
  <c r="G14" i="2"/>
  <c r="F68" i="2" l="1"/>
  <c r="C82" i="2"/>
  <c r="C78" i="2"/>
  <c r="D65" i="2"/>
  <c r="E65" i="2" s="1"/>
  <c r="G65" i="2" s="1"/>
  <c r="C65" i="2"/>
  <c r="D63" i="2"/>
  <c r="E63" i="2" s="1"/>
  <c r="F63" i="2" s="1"/>
  <c r="C63" i="2"/>
  <c r="D61" i="2"/>
  <c r="E61" i="2" s="1"/>
  <c r="C61" i="2"/>
  <c r="C58" i="2"/>
  <c r="F58" i="2" s="1"/>
  <c r="D51" i="2"/>
  <c r="E51" i="2" s="1"/>
  <c r="G51" i="2" s="1"/>
  <c r="C51" i="2"/>
  <c r="D49" i="2"/>
  <c r="E49" i="2" s="1"/>
  <c r="C49" i="2"/>
  <c r="D45" i="2"/>
  <c r="E45" i="2" s="1"/>
  <c r="G45" i="2" s="1"/>
  <c r="C45" i="2"/>
  <c r="D38" i="2"/>
  <c r="E38" i="2" s="1"/>
  <c r="C38" i="2"/>
  <c r="D33" i="2"/>
  <c r="E33" i="2" s="1"/>
  <c r="C33" i="2"/>
  <c r="D17" i="2"/>
  <c r="C17" i="2"/>
  <c r="C12" i="2" s="1"/>
  <c r="F33" i="2" l="1"/>
  <c r="H33" i="2"/>
  <c r="G33" i="2"/>
  <c r="F61" i="2"/>
  <c r="H36" i="2"/>
  <c r="F36" i="2"/>
  <c r="H40" i="2"/>
  <c r="H44" i="2"/>
  <c r="H39" i="2"/>
  <c r="H37" i="2"/>
  <c r="H41" i="2"/>
  <c r="H45" i="2"/>
  <c r="F45" i="2"/>
  <c r="H50" i="2"/>
  <c r="H48" i="2"/>
  <c r="H47" i="2"/>
  <c r="H46" i="2"/>
  <c r="H51" i="2"/>
  <c r="F51" i="2"/>
  <c r="H52" i="2"/>
  <c r="H54" i="2"/>
  <c r="H56" i="2"/>
  <c r="H57" i="2"/>
  <c r="H55" i="2"/>
  <c r="H53" i="2"/>
  <c r="H38" i="2"/>
  <c r="H49" i="2"/>
  <c r="F49" i="2"/>
  <c r="H65" i="2"/>
  <c r="F65" i="2"/>
  <c r="D12" i="2"/>
  <c r="E12" i="2" s="1"/>
  <c r="E17" i="2"/>
  <c r="F17" i="2" s="1"/>
  <c r="C67" i="2"/>
  <c r="C79" i="2" s="1"/>
  <c r="C77" i="2" s="1"/>
  <c r="G21" i="2"/>
  <c r="F21" i="2"/>
  <c r="G17" i="2"/>
  <c r="D13" i="2"/>
  <c r="E13" i="2" s="1"/>
  <c r="C13" i="2"/>
  <c r="H13" i="2" l="1"/>
  <c r="H63" i="2"/>
  <c r="H24" i="2"/>
  <c r="H62" i="2"/>
  <c r="H27" i="2"/>
  <c r="H26" i="2"/>
  <c r="H64" i="2"/>
  <c r="H25" i="2"/>
  <c r="H61" i="2"/>
  <c r="H23" i="2"/>
  <c r="D67" i="2"/>
  <c r="D79" i="2" s="1"/>
  <c r="D77" i="2" s="1"/>
  <c r="G16" i="2"/>
  <c r="F16" i="2"/>
  <c r="G13" i="2"/>
  <c r="F13" i="2"/>
  <c r="C74" i="2"/>
  <c r="J30" i="2"/>
  <c r="D74" i="2" l="1"/>
  <c r="E67" i="2"/>
  <c r="I37" i="2" s="1"/>
  <c r="H16" i="2"/>
  <c r="H14" i="2"/>
  <c r="H18" i="2"/>
  <c r="H20" i="2"/>
  <c r="H22" i="2"/>
  <c r="H15" i="2"/>
  <c r="H19" i="2"/>
  <c r="H21" i="2"/>
  <c r="H17" i="2"/>
  <c r="F12" i="2"/>
  <c r="G67" i="2" l="1"/>
  <c r="F67" i="2"/>
  <c r="H67" i="2"/>
  <c r="I28" i="2"/>
  <c r="I42" i="2"/>
  <c r="I43" i="2"/>
  <c r="I40" i="2"/>
  <c r="E74" i="2"/>
  <c r="I39" i="2"/>
  <c r="I38" i="2"/>
  <c r="I36" i="2"/>
  <c r="I41" i="2"/>
  <c r="I44" i="2"/>
  <c r="I56" i="2"/>
  <c r="I24" i="2"/>
  <c r="I71" i="2"/>
  <c r="I13" i="2"/>
  <c r="I72" i="2"/>
  <c r="I73" i="2"/>
  <c r="I12" i="2"/>
  <c r="I29" i="2"/>
  <c r="I30" i="2"/>
  <c r="I31" i="2"/>
  <c r="I32" i="2"/>
  <c r="I46" i="2"/>
  <c r="I70" i="2"/>
  <c r="I65" i="2"/>
  <c r="I61" i="2"/>
  <c r="I51" i="2"/>
  <c r="I14" i="2"/>
  <c r="J17" i="2"/>
  <c r="J73" i="2"/>
  <c r="J72" i="2"/>
  <c r="J66" i="2"/>
  <c r="J64" i="2"/>
  <c r="J62" i="2"/>
  <c r="J60" i="2"/>
  <c r="J59" i="2"/>
  <c r="J58" i="2"/>
  <c r="J57" i="2"/>
  <c r="J55" i="2"/>
  <c r="J54" i="2"/>
  <c r="J52" i="2"/>
  <c r="J50" i="2"/>
  <c r="J48" i="2"/>
  <c r="J47" i="2"/>
  <c r="J46" i="2"/>
  <c r="J44" i="2"/>
  <c r="J42" i="2"/>
  <c r="J41" i="2"/>
  <c r="J40" i="2"/>
  <c r="J39" i="2"/>
  <c r="J37" i="2"/>
  <c r="J35" i="2"/>
  <c r="J34" i="2"/>
  <c r="J32" i="2"/>
  <c r="J31" i="2"/>
  <c r="J27" i="2"/>
  <c r="J26" i="2"/>
  <c r="J25" i="2"/>
  <c r="J23" i="2"/>
  <c r="J22" i="2"/>
  <c r="J21" i="2"/>
  <c r="J20" i="2"/>
  <c r="J19" i="2"/>
  <c r="J18" i="2"/>
  <c r="J33" i="2" l="1"/>
  <c r="J38" i="2"/>
  <c r="J53" i="2"/>
  <c r="J61" i="2"/>
  <c r="J36" i="2"/>
  <c r="J45" i="2"/>
  <c r="J51" i="2"/>
  <c r="J63" i="2"/>
  <c r="J65" i="2"/>
  <c r="J13" i="2"/>
  <c r="J15" i="2"/>
  <c r="J16" i="2"/>
  <c r="J49" i="2"/>
  <c r="J70" i="2"/>
  <c r="J14" i="2"/>
  <c r="J29" i="2" l="1"/>
  <c r="G12" i="2"/>
  <c r="I69" i="2"/>
  <c r="J12" i="2"/>
  <c r="J68" i="2"/>
  <c r="J28" i="2"/>
  <c r="J69" i="2"/>
  <c r="I68" i="2" l="1"/>
  <c r="I66" i="2"/>
  <c r="I62" i="2"/>
  <c r="I57" i="2"/>
  <c r="I55" i="2"/>
  <c r="I54" i="2"/>
  <c r="I50" i="2"/>
  <c r="I35" i="2"/>
  <c r="I27" i="2"/>
  <c r="I25" i="2"/>
  <c r="I23" i="2"/>
  <c r="I22" i="2"/>
  <c r="I20" i="2"/>
  <c r="I19" i="2"/>
  <c r="I26" i="2"/>
  <c r="I64" i="2"/>
  <c r="I59" i="2"/>
  <c r="I52" i="2"/>
  <c r="I48" i="2"/>
  <c r="I34" i="2"/>
  <c r="I18" i="2"/>
  <c r="I17" i="2"/>
  <c r="I16" i="2"/>
  <c r="I21" i="2"/>
  <c r="I33" i="2"/>
  <c r="I63" i="2"/>
  <c r="I15" i="2"/>
  <c r="I53" i="2"/>
  <c r="J67" i="2"/>
</calcChain>
</file>

<file path=xl/sharedStrings.xml><?xml version="1.0" encoding="utf-8"?>
<sst xmlns="http://schemas.openxmlformats.org/spreadsheetml/2006/main" count="124" uniqueCount="115">
  <si>
    <t>Расходы</t>
  </si>
  <si>
    <t>Гос.управ.и органы мест.управ.</t>
  </si>
  <si>
    <t>в том числе зарплата</t>
  </si>
  <si>
    <t>Образование</t>
  </si>
  <si>
    <t>Социальная политика</t>
  </si>
  <si>
    <t>Превышение доходов над расходами</t>
  </si>
  <si>
    <t xml:space="preserve">зарплата с начислениями </t>
  </si>
  <si>
    <t>зарплата с начислениями</t>
  </si>
  <si>
    <t>в том числе  зарплата</t>
  </si>
  <si>
    <t xml:space="preserve">                    начисления</t>
  </si>
  <si>
    <t>Изменение ост-ка средств на счетах</t>
  </si>
  <si>
    <t>Приобретение</t>
  </si>
  <si>
    <t>Прочие источники внутр.финансир.</t>
  </si>
  <si>
    <t>0100</t>
  </si>
  <si>
    <t>0700</t>
  </si>
  <si>
    <t>Резервный фонд</t>
  </si>
  <si>
    <t>0800</t>
  </si>
  <si>
    <t>0102</t>
  </si>
  <si>
    <t>0104</t>
  </si>
  <si>
    <t xml:space="preserve">                   начисления  </t>
  </si>
  <si>
    <t xml:space="preserve">                     начисления  </t>
  </si>
  <si>
    <t>0300</t>
  </si>
  <si>
    <t>0500</t>
  </si>
  <si>
    <t>0502</t>
  </si>
  <si>
    <t>1000</t>
  </si>
  <si>
    <t>Национальная безопасность и правоохранительная деятельность</t>
  </si>
  <si>
    <t>0309</t>
  </si>
  <si>
    <t>0801</t>
  </si>
  <si>
    <t>Бюджетный кредит</t>
  </si>
  <si>
    <t>Глава администрации поселения</t>
  </si>
  <si>
    <t>Центральный аппарат</t>
  </si>
  <si>
    <t>Жилищно-коммунальное хозяйство</t>
  </si>
  <si>
    <t>Культура</t>
  </si>
  <si>
    <t>1100</t>
  </si>
  <si>
    <t>в том числе внутренние обороты</t>
  </si>
  <si>
    <t>0203</t>
  </si>
  <si>
    <t>Мобилизационная и вневойсковая подготовка</t>
  </si>
  <si>
    <t>Зарплата с начислениями - всего</t>
  </si>
  <si>
    <t xml:space="preserve">           в том числе зарплата</t>
  </si>
  <si>
    <t xml:space="preserve">                       начисления на опл. труда</t>
  </si>
  <si>
    <t>0501</t>
  </si>
  <si>
    <t>Жилищное хозяйство</t>
  </si>
  <si>
    <t>0503</t>
  </si>
  <si>
    <t>Благоустройство</t>
  </si>
  <si>
    <t>1001</t>
  </si>
  <si>
    <t>Пенсионное обеспечение</t>
  </si>
  <si>
    <t>Другие вопросы в области культуры</t>
  </si>
  <si>
    <t>0111</t>
  </si>
  <si>
    <t>Обеспечение пожарной безопасности</t>
  </si>
  <si>
    <t>0107</t>
  </si>
  <si>
    <t>Обеспечение проведения выборов и референдумов</t>
  </si>
  <si>
    <t>Защита населения и территории от последствий чрезвычайных ситуаций природного и техногенного характера,гражданская оборона</t>
  </si>
  <si>
    <t>0804</t>
  </si>
  <si>
    <t>Физическая культура и спорт</t>
  </si>
  <si>
    <t xml:space="preserve">Физическая культура </t>
  </si>
  <si>
    <t>1400</t>
  </si>
  <si>
    <t>1300</t>
  </si>
  <si>
    <t>1301</t>
  </si>
  <si>
    <t>Обслуживание государственного и муниципального долга</t>
  </si>
  <si>
    <t>0401</t>
  </si>
  <si>
    <t>Общеэкономические вопросы</t>
  </si>
  <si>
    <t xml:space="preserve">           в том числе: зарплата</t>
  </si>
  <si>
    <t>0400</t>
  </si>
  <si>
    <t>Национальная экономика</t>
  </si>
  <si>
    <t>0314</t>
  </si>
  <si>
    <t>0113</t>
  </si>
  <si>
    <t>Другие общегосударственные вопросы</t>
  </si>
  <si>
    <t>0406</t>
  </si>
  <si>
    <t>Водное хозяйство</t>
  </si>
  <si>
    <t>0409</t>
  </si>
  <si>
    <t>1101</t>
  </si>
  <si>
    <t>Коммунальные услуги</t>
  </si>
  <si>
    <t>1006</t>
  </si>
  <si>
    <t>Другие вопросы в области социальной политики</t>
  </si>
  <si>
    <t>0705</t>
  </si>
  <si>
    <t>Профессиональная подготовка,переподготовка и повышение квалификации</t>
  </si>
  <si>
    <t>0412</t>
  </si>
  <si>
    <t>Другие вопросы в области национальной экономики</t>
  </si>
  <si>
    <t>% выполнения</t>
  </si>
  <si>
    <t>ОТЧЁТ</t>
  </si>
  <si>
    <t>0200</t>
  </si>
  <si>
    <t>Национальная оборона</t>
  </si>
  <si>
    <t>Коммунальное хозяйство</t>
  </si>
  <si>
    <t>Дорожное хозяйство(дорожные фонды)</t>
  </si>
  <si>
    <t>Культура, кинематография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</si>
  <si>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</si>
  <si>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</si>
  <si>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</si>
  <si>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Увеличение остатков бюджетных средств</t>
  </si>
  <si>
    <t>Уменьшение остатков бюджетных средств</t>
  </si>
  <si>
    <t>% направления средств на выплату з.платы</t>
  </si>
  <si>
    <t>к годовому назначению</t>
  </si>
  <si>
    <t>Структура расходов</t>
  </si>
  <si>
    <t>% от общего расхода</t>
  </si>
  <si>
    <t>РзПР</t>
  </si>
  <si>
    <t>ИТОГО РАСХОДЫ</t>
  </si>
  <si>
    <t>ДОХОДЫ</t>
  </si>
  <si>
    <t>ЗАРПЛАТА С НАЧИСЛЕНИЯМИ, ИТОГО</t>
  </si>
  <si>
    <t>Уточненный план год, руб.</t>
  </si>
  <si>
    <t>Отклонение, руб.</t>
  </si>
  <si>
    <t xml:space="preserve">об исполнении бюджета Бурхунского муниципального образования по состоянию </t>
  </si>
  <si>
    <t>Доходы за минусом внутренних оборотов</t>
  </si>
  <si>
    <t>Приложение № 2</t>
  </si>
  <si>
    <t>к информации об исполнении бюджета</t>
  </si>
  <si>
    <t>Бурхунского муниципального образования</t>
  </si>
  <si>
    <t xml:space="preserve">                    ст. 266</t>
  </si>
  <si>
    <t xml:space="preserve">                      ст. 266</t>
  </si>
  <si>
    <t xml:space="preserve">                     ст. 266</t>
  </si>
  <si>
    <t>0410</t>
  </si>
  <si>
    <t>Связь и информатика</t>
  </si>
  <si>
    <t>за 9 месяцев 2024 года</t>
  </si>
  <si>
    <t xml:space="preserve">                   на 01 октября 2024 года по расходам</t>
  </si>
  <si>
    <t>Уточненный план на 01.10.2024 г., руб.</t>
  </si>
  <si>
    <t>Исполнено на 01.10.2024 г., руб.</t>
  </si>
  <si>
    <t>к квартальному назначению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</si>
</sst>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/>
    <xf numFmtId="0" fontId="3" fillId="0" borderId="4" xfId="0" applyFont="1" applyFill="1" applyBorder="1" applyAlignment="1">
      <alignment horizontal="center" vertical="center" wrapText="1" shrinkToFit="1"/>
    </xf>
    <xf numFmtId="49" fontId="3" fillId="0" borderId="2" xfId="0" applyNumberFormat="1" applyFont="1" applyFill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3" fillId="0" borderId="4" xfId="0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4" fontId="6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5" fillId="0" borderId="0" xfId="0" applyFont="1" applyFill="1" applyAlignment="1">
      <alignment horizontal="left"/>
    </xf>
    <xf numFmtId="164" fontId="7" fillId="0" borderId="4" xfId="0" applyNumberFormat="1" applyFont="1" applyFill="1" applyBorder="1" applyAlignment="1">
      <alignment vertical="center"/>
    </xf>
    <xf numFmtId="0" fontId="7" fillId="0" borderId="4" xfId="0" applyFont="1" applyFill="1" applyBorder="1" applyAlignment="1">
      <alignment vertical="center"/>
    </xf>
    <xf numFmtId="164" fontId="6" fillId="0" borderId="4" xfId="0" applyNumberFormat="1" applyFont="1" applyFill="1" applyBorder="1" applyAlignment="1">
      <alignment vertical="center"/>
    </xf>
    <xf numFmtId="164" fontId="10" fillId="0" borderId="4" xfId="0" applyNumberFormat="1" applyFont="1" applyFill="1" applyBorder="1" applyAlignment="1">
      <alignment horizontal="center" vertical="center"/>
    </xf>
    <xf numFmtId="0" fontId="2" fillId="0" borderId="1" xfId="0" applyFont="1" applyFill="1" applyBorder="1"/>
    <xf numFmtId="0" fontId="2" fillId="0" borderId="6" xfId="0" applyFont="1" applyFill="1" applyBorder="1"/>
    <xf numFmtId="4" fontId="11" fillId="0" borderId="0" xfId="0" applyNumberFormat="1" applyFont="1" applyFill="1" applyBorder="1" applyAlignment="1" applyProtection="1">
      <alignment horizontal="right" vertical="center" wrapText="1"/>
    </xf>
    <xf numFmtId="0" fontId="3" fillId="0" borderId="3" xfId="0" applyFont="1" applyFill="1" applyBorder="1" applyAlignment="1">
      <alignment horizontal="left" vertical="center"/>
    </xf>
    <xf numFmtId="0" fontId="4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/>
    <xf numFmtId="0" fontId="4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5" fillId="0" borderId="5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 wrapText="1"/>
    </xf>
    <xf numFmtId="4" fontId="8" fillId="0" borderId="4" xfId="0" applyNumberFormat="1" applyFont="1" applyFill="1" applyBorder="1" applyAlignment="1">
      <alignment horizontal="center" vertical="center"/>
    </xf>
    <xf numFmtId="4" fontId="7" fillId="0" borderId="4" xfId="0" applyNumberFormat="1" applyFont="1" applyBorder="1" applyAlignment="1" applyProtection="1">
      <alignment horizontal="center" vertical="center"/>
    </xf>
    <xf numFmtId="4" fontId="7" fillId="0" borderId="4" xfId="0" applyNumberFormat="1" applyFont="1" applyBorder="1" applyAlignment="1" applyProtection="1">
      <alignment horizontal="center" vertical="center" wrapText="1"/>
    </xf>
    <xf numFmtId="4" fontId="7" fillId="0" borderId="4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/>
    </xf>
    <xf numFmtId="164" fontId="6" fillId="2" borderId="4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/>
    <xf numFmtId="164" fontId="1" fillId="0" borderId="0" xfId="0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 wrapText="1" shrinkToFit="1"/>
    </xf>
    <xf numFmtId="164" fontId="3" fillId="0" borderId="0" xfId="0" applyNumberFormat="1" applyFont="1" applyFill="1"/>
    <xf numFmtId="164" fontId="6" fillId="3" borderId="4" xfId="0" applyNumberFormat="1" applyFont="1" applyFill="1" applyBorder="1" applyAlignment="1">
      <alignment horizontal="center" vertical="center"/>
    </xf>
    <xf numFmtId="164" fontId="7" fillId="3" borderId="4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 shrinkToFit="1"/>
    </xf>
    <xf numFmtId="164" fontId="3" fillId="0" borderId="4" xfId="0" applyNumberFormat="1" applyFont="1" applyFill="1" applyBorder="1" applyAlignment="1">
      <alignment horizontal="center" vertical="center" wrapText="1" shrinkToFit="1"/>
    </xf>
    <xf numFmtId="0" fontId="3" fillId="0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88"/>
  <sheetViews>
    <sheetView showGridLines="0" tabSelected="1" view="pageBreakPreview" topLeftCell="A70" zoomScale="98" zoomScaleNormal="100" zoomScaleSheetLayoutView="98" workbookViewId="0">
      <selection activeCell="E84" sqref="E84"/>
    </sheetView>
  </sheetViews>
  <sheetFormatPr defaultColWidth="9.140625" defaultRowHeight="12" x14ac:dyDescent="0.2"/>
  <cols>
    <col min="1" max="1" width="6.42578125" style="2" customWidth="1"/>
    <col min="2" max="2" width="38.42578125" style="2" customWidth="1"/>
    <col min="3" max="3" width="11.42578125" style="2" customWidth="1"/>
    <col min="4" max="4" width="11.140625" style="2" customWidth="1"/>
    <col min="5" max="5" width="10.85546875" style="2" customWidth="1"/>
    <col min="6" max="6" width="10.42578125" style="2" customWidth="1"/>
    <col min="7" max="7" width="12.85546875" style="2" customWidth="1"/>
    <col min="8" max="8" width="9.140625" style="2"/>
    <col min="9" max="9" width="9.140625" style="53"/>
    <col min="10" max="10" width="8.5703125" style="2" customWidth="1"/>
    <col min="11" max="16384" width="9.140625" style="2"/>
  </cols>
  <sheetData>
    <row r="1" spans="1:11" x14ac:dyDescent="0.2">
      <c r="J1" s="1" t="s">
        <v>102</v>
      </c>
    </row>
    <row r="2" spans="1:11" x14ac:dyDescent="0.2">
      <c r="J2" s="1" t="s">
        <v>103</v>
      </c>
    </row>
    <row r="3" spans="1:11" x14ac:dyDescent="0.2">
      <c r="J3" s="1" t="s">
        <v>104</v>
      </c>
    </row>
    <row r="4" spans="1:11" x14ac:dyDescent="0.2">
      <c r="J4" s="1" t="s">
        <v>110</v>
      </c>
    </row>
    <row r="5" spans="1:11" ht="20.100000000000001" customHeight="1" x14ac:dyDescent="0.3">
      <c r="A5" s="59" t="s">
        <v>79</v>
      </c>
      <c r="B5" s="59"/>
      <c r="C5" s="59"/>
      <c r="D5" s="59"/>
      <c r="E5" s="59"/>
      <c r="F5" s="59"/>
      <c r="G5" s="59"/>
      <c r="H5" s="59"/>
      <c r="I5" s="59"/>
      <c r="J5" s="59"/>
    </row>
    <row r="6" spans="1:11" ht="13.5" customHeight="1" x14ac:dyDescent="0.3">
      <c r="A6" s="59" t="s">
        <v>100</v>
      </c>
      <c r="B6" s="59"/>
      <c r="C6" s="59"/>
      <c r="D6" s="59"/>
      <c r="E6" s="59"/>
      <c r="F6" s="59"/>
      <c r="G6" s="59"/>
      <c r="H6" s="59"/>
      <c r="I6" s="59"/>
      <c r="J6" s="59"/>
    </row>
    <row r="7" spans="1:11" ht="13.5" customHeight="1" x14ac:dyDescent="0.3">
      <c r="A7" s="59" t="s">
        <v>111</v>
      </c>
      <c r="B7" s="59"/>
      <c r="C7" s="59"/>
      <c r="D7" s="59"/>
      <c r="E7" s="59"/>
      <c r="F7" s="59"/>
      <c r="G7" s="59"/>
      <c r="H7" s="59"/>
      <c r="I7" s="59"/>
      <c r="J7" s="59"/>
    </row>
    <row r="8" spans="1:11" ht="13.5" customHeight="1" x14ac:dyDescent="0.3">
      <c r="A8" s="3"/>
      <c r="B8" s="3"/>
      <c r="C8" s="3"/>
      <c r="D8" s="3"/>
      <c r="E8" s="3"/>
      <c r="F8" s="3"/>
      <c r="G8" s="3"/>
      <c r="H8" s="3"/>
      <c r="I8" s="54"/>
      <c r="J8" s="3"/>
    </row>
    <row r="9" spans="1:11" ht="12" customHeight="1" x14ac:dyDescent="0.2">
      <c r="A9" s="4"/>
      <c r="B9" s="4"/>
      <c r="D9" s="5"/>
      <c r="E9" s="5"/>
      <c r="G9" s="5"/>
    </row>
    <row r="10" spans="1:11" ht="13.15" customHeight="1" x14ac:dyDescent="0.2">
      <c r="A10" s="60" t="s">
        <v>94</v>
      </c>
      <c r="B10" s="61" t="s">
        <v>0</v>
      </c>
      <c r="C10" s="61" t="s">
        <v>98</v>
      </c>
      <c r="D10" s="61" t="s">
        <v>112</v>
      </c>
      <c r="E10" s="61" t="s">
        <v>113</v>
      </c>
      <c r="F10" s="61" t="s">
        <v>78</v>
      </c>
      <c r="G10" s="61"/>
      <c r="H10" s="61" t="s">
        <v>92</v>
      </c>
      <c r="I10" s="62" t="s">
        <v>93</v>
      </c>
      <c r="J10" s="63" t="s">
        <v>99</v>
      </c>
    </row>
    <row r="11" spans="1:11" ht="55.5" customHeight="1" x14ac:dyDescent="0.2">
      <c r="A11" s="60"/>
      <c r="B11" s="61"/>
      <c r="C11" s="61"/>
      <c r="D11" s="61"/>
      <c r="E11" s="61"/>
      <c r="F11" s="6" t="s">
        <v>91</v>
      </c>
      <c r="G11" s="55" t="s">
        <v>114</v>
      </c>
      <c r="H11" s="61"/>
      <c r="I11" s="62"/>
      <c r="J11" s="63"/>
    </row>
    <row r="12" spans="1:11" s="11" customFormat="1" ht="13.15" customHeight="1" x14ac:dyDescent="0.2">
      <c r="A12" s="7" t="s">
        <v>13</v>
      </c>
      <c r="B12" s="31" t="s">
        <v>1</v>
      </c>
      <c r="C12" s="15">
        <f>C16+C20++C25+C26+C27</f>
        <v>4622730.32</v>
      </c>
      <c r="D12" s="15">
        <f>D16+D20++D25+D26+D27</f>
        <v>2705265.54</v>
      </c>
      <c r="E12" s="15">
        <f>D12</f>
        <v>2705265.54</v>
      </c>
      <c r="F12" s="9">
        <f>E12*100/C12</f>
        <v>58.520946556103659</v>
      </c>
      <c r="G12" s="9">
        <f>E12/D12*100</f>
        <v>100</v>
      </c>
      <c r="H12" s="10">
        <v>100</v>
      </c>
      <c r="I12" s="9">
        <f>E12/E67*100</f>
        <v>26.258514498271701</v>
      </c>
      <c r="J12" s="8">
        <f t="shared" ref="J12:J26" si="0">D12-E12</f>
        <v>0</v>
      </c>
      <c r="K12" s="11">
        <v>26.3</v>
      </c>
    </row>
    <row r="13" spans="1:11" s="11" customFormat="1" ht="13.15" customHeight="1" x14ac:dyDescent="0.2">
      <c r="A13" s="12"/>
      <c r="B13" s="32" t="s">
        <v>7</v>
      </c>
      <c r="C13" s="47">
        <f>C14+C15</f>
        <v>3976472.79</v>
      </c>
      <c r="D13" s="47">
        <f>D14+D15</f>
        <v>2416769.27</v>
      </c>
      <c r="E13" s="15">
        <f t="shared" ref="E13:E71" si="1">D13</f>
        <v>2416769.27</v>
      </c>
      <c r="F13" s="13">
        <f t="shared" ref="F13:F22" si="2">E13*100/C13</f>
        <v>60.776708345085893</v>
      </c>
      <c r="G13" s="13">
        <f t="shared" ref="G13:G23" si="3">E13/D13*100</f>
        <v>100</v>
      </c>
      <c r="H13" s="10">
        <f>E13/$E$12*100</f>
        <v>89.335750382566886</v>
      </c>
      <c r="I13" s="14">
        <f t="shared" ref="I13:I28" si="4">SUM(E13/E$67*100)</f>
        <v>23.458240966346139</v>
      </c>
      <c r="J13" s="15">
        <f t="shared" si="0"/>
        <v>0</v>
      </c>
    </row>
    <row r="14" spans="1:11" s="11" customFormat="1" ht="13.15" customHeight="1" x14ac:dyDescent="0.2">
      <c r="A14" s="12"/>
      <c r="B14" s="32" t="s">
        <v>2</v>
      </c>
      <c r="C14" s="47">
        <f t="shared" ref="C14:D15" si="5">C18+C22</f>
        <v>3062772.79</v>
      </c>
      <c r="D14" s="47">
        <f t="shared" si="5"/>
        <v>1815461.4</v>
      </c>
      <c r="E14" s="15">
        <f>D14</f>
        <v>1815461.4</v>
      </c>
      <c r="F14" s="13">
        <f t="shared" si="2"/>
        <v>59.275092358385486</v>
      </c>
      <c r="G14" s="13">
        <f t="shared" si="3"/>
        <v>100</v>
      </c>
      <c r="H14" s="10">
        <f t="shared" ref="H14:H22" si="6">E14/$E$12*100</f>
        <v>67.108436238758287</v>
      </c>
      <c r="I14" s="14">
        <f t="shared" si="4"/>
        <v>17.621678459317764</v>
      </c>
      <c r="J14" s="15">
        <f t="shared" si="0"/>
        <v>0</v>
      </c>
    </row>
    <row r="15" spans="1:11" s="11" customFormat="1" ht="13.15" customHeight="1" x14ac:dyDescent="0.2">
      <c r="A15" s="12"/>
      <c r="B15" s="32" t="s">
        <v>19</v>
      </c>
      <c r="C15" s="47">
        <f t="shared" si="5"/>
        <v>913700</v>
      </c>
      <c r="D15" s="47">
        <f t="shared" si="5"/>
        <v>601307.87</v>
      </c>
      <c r="E15" s="15">
        <f t="shared" si="1"/>
        <v>601307.87</v>
      </c>
      <c r="F15" s="13">
        <f t="shared" si="2"/>
        <v>65.81020794571522</v>
      </c>
      <c r="G15" s="13">
        <f t="shared" si="3"/>
        <v>100</v>
      </c>
      <c r="H15" s="10">
        <f t="shared" si="6"/>
        <v>22.227314143808595</v>
      </c>
      <c r="I15" s="14">
        <f t="shared" si="4"/>
        <v>5.8365625070283764</v>
      </c>
      <c r="J15" s="15">
        <f t="shared" si="0"/>
        <v>0</v>
      </c>
    </row>
    <row r="16" spans="1:11" ht="13.15" customHeight="1" x14ac:dyDescent="0.2">
      <c r="A16" s="16" t="s">
        <v>17</v>
      </c>
      <c r="B16" s="33" t="s">
        <v>29</v>
      </c>
      <c r="C16" s="17">
        <v>1026655.81</v>
      </c>
      <c r="D16" s="17">
        <v>875315.54</v>
      </c>
      <c r="E16" s="17">
        <f>D16</f>
        <v>875315.54</v>
      </c>
      <c r="F16" s="18">
        <f t="shared" si="2"/>
        <v>85.258908728135481</v>
      </c>
      <c r="G16" s="18">
        <f t="shared" si="3"/>
        <v>100</v>
      </c>
      <c r="H16" s="19">
        <f t="shared" si="6"/>
        <v>32.355993415714742</v>
      </c>
      <c r="I16" s="18">
        <f t="shared" si="4"/>
        <v>8.4962032221252937</v>
      </c>
      <c r="J16" s="17">
        <f t="shared" si="0"/>
        <v>0</v>
      </c>
    </row>
    <row r="17" spans="1:11" ht="13.15" customHeight="1" x14ac:dyDescent="0.2">
      <c r="A17" s="16"/>
      <c r="B17" s="34" t="s">
        <v>6</v>
      </c>
      <c r="C17" s="17">
        <f>C18+C19</f>
        <v>1026655.81</v>
      </c>
      <c r="D17" s="17">
        <f>D18+D19</f>
        <v>875315.53999999992</v>
      </c>
      <c r="E17" s="17">
        <f t="shared" si="1"/>
        <v>875315.53999999992</v>
      </c>
      <c r="F17" s="18">
        <f t="shared" si="2"/>
        <v>85.258908728135467</v>
      </c>
      <c r="G17" s="18">
        <f t="shared" si="3"/>
        <v>100</v>
      </c>
      <c r="H17" s="19">
        <f t="shared" si="6"/>
        <v>32.355993415714742</v>
      </c>
      <c r="I17" s="18">
        <f t="shared" si="4"/>
        <v>8.4962032221252919</v>
      </c>
      <c r="J17" s="17">
        <f>D17-E17</f>
        <v>0</v>
      </c>
    </row>
    <row r="18" spans="1:11" ht="13.15" customHeight="1" x14ac:dyDescent="0.2">
      <c r="A18" s="16"/>
      <c r="B18" s="34" t="s">
        <v>8</v>
      </c>
      <c r="C18" s="48">
        <v>806155.81</v>
      </c>
      <c r="D18" s="49">
        <v>655131.07999999996</v>
      </c>
      <c r="E18" s="17">
        <f>D18</f>
        <v>655131.07999999996</v>
      </c>
      <c r="F18" s="18">
        <f t="shared" si="2"/>
        <v>81.266061953954022</v>
      </c>
      <c r="G18" s="18">
        <f t="shared" si="3"/>
        <v>100</v>
      </c>
      <c r="H18" s="19">
        <f t="shared" si="6"/>
        <v>24.216886302407119</v>
      </c>
      <c r="I18" s="18">
        <f t="shared" si="4"/>
        <v>6.358994600747546</v>
      </c>
      <c r="J18" s="17">
        <f t="shared" si="0"/>
        <v>0</v>
      </c>
    </row>
    <row r="19" spans="1:11" ht="13.15" customHeight="1" x14ac:dyDescent="0.2">
      <c r="A19" s="16"/>
      <c r="B19" s="34" t="s">
        <v>20</v>
      </c>
      <c r="C19" s="48">
        <v>220500</v>
      </c>
      <c r="D19" s="49">
        <v>220184.46</v>
      </c>
      <c r="E19" s="17">
        <f t="shared" si="1"/>
        <v>220184.46</v>
      </c>
      <c r="F19" s="18">
        <f t="shared" si="2"/>
        <v>99.856897959183669</v>
      </c>
      <c r="G19" s="18">
        <f t="shared" si="3"/>
        <v>100</v>
      </c>
      <c r="H19" s="19">
        <f t="shared" si="6"/>
        <v>8.1391071133076274</v>
      </c>
      <c r="I19" s="18">
        <f t="shared" si="4"/>
        <v>2.1372086213777464</v>
      </c>
      <c r="J19" s="17">
        <f t="shared" si="0"/>
        <v>0</v>
      </c>
    </row>
    <row r="20" spans="1:11" ht="13.15" customHeight="1" x14ac:dyDescent="0.2">
      <c r="A20" s="16" t="s">
        <v>18</v>
      </c>
      <c r="B20" s="33" t="s">
        <v>30</v>
      </c>
      <c r="C20" s="49">
        <v>3573874.51</v>
      </c>
      <c r="D20" s="49">
        <v>1828992</v>
      </c>
      <c r="E20" s="17">
        <f t="shared" si="1"/>
        <v>1828992</v>
      </c>
      <c r="F20" s="18">
        <f t="shared" si="2"/>
        <v>51.176726963476959</v>
      </c>
      <c r="G20" s="18">
        <f t="shared" si="3"/>
        <v>100</v>
      </c>
      <c r="H20" s="19">
        <f t="shared" si="6"/>
        <v>67.608594164105611</v>
      </c>
      <c r="I20" s="18">
        <f t="shared" si="4"/>
        <v>17.753012500659342</v>
      </c>
      <c r="J20" s="17">
        <f t="shared" si="0"/>
        <v>0</v>
      </c>
    </row>
    <row r="21" spans="1:11" ht="13.15" customHeight="1" x14ac:dyDescent="0.2">
      <c r="A21" s="16"/>
      <c r="B21" s="34" t="s">
        <v>7</v>
      </c>
      <c r="C21" s="17">
        <f>+C22+C23+C24</f>
        <v>2955928.1</v>
      </c>
      <c r="D21" s="17">
        <f t="shared" ref="D21" si="7">+D22+D23+D24</f>
        <v>1547564.85</v>
      </c>
      <c r="E21" s="17">
        <f t="shared" si="1"/>
        <v>1547564.85</v>
      </c>
      <c r="F21" s="18">
        <f t="shared" si="2"/>
        <v>52.354617488835402</v>
      </c>
      <c r="G21" s="18">
        <f t="shared" si="3"/>
        <v>100</v>
      </c>
      <c r="H21" s="19">
        <f t="shared" si="6"/>
        <v>57.205654199846137</v>
      </c>
      <c r="I21" s="18">
        <f t="shared" si="4"/>
        <v>15.021355001897769</v>
      </c>
      <c r="J21" s="17">
        <f t="shared" si="0"/>
        <v>0</v>
      </c>
    </row>
    <row r="22" spans="1:11" ht="13.15" customHeight="1" x14ac:dyDescent="0.2">
      <c r="A22" s="16"/>
      <c r="B22" s="34" t="s">
        <v>2</v>
      </c>
      <c r="C22" s="48">
        <v>2256616.98</v>
      </c>
      <c r="D22" s="49">
        <v>1160330.32</v>
      </c>
      <c r="E22" s="17">
        <f t="shared" si="1"/>
        <v>1160330.32</v>
      </c>
      <c r="F22" s="18">
        <f t="shared" si="2"/>
        <v>51.41901927902714</v>
      </c>
      <c r="G22" s="18">
        <f t="shared" si="3"/>
        <v>100</v>
      </c>
      <c r="H22" s="19">
        <f t="shared" si="6"/>
        <v>42.891549936351161</v>
      </c>
      <c r="I22" s="18">
        <f t="shared" si="4"/>
        <v>11.262683858570217</v>
      </c>
      <c r="J22" s="17">
        <f>D22-E22</f>
        <v>0</v>
      </c>
    </row>
    <row r="23" spans="1:11" ht="13.15" customHeight="1" x14ac:dyDescent="0.2">
      <c r="A23" s="16"/>
      <c r="B23" s="34" t="s">
        <v>9</v>
      </c>
      <c r="C23" s="48">
        <v>693200</v>
      </c>
      <c r="D23" s="49">
        <v>381123.41</v>
      </c>
      <c r="E23" s="17">
        <f t="shared" si="1"/>
        <v>381123.41</v>
      </c>
      <c r="F23" s="18">
        <f>E23*100/C23</f>
        <v>54.980295729948068</v>
      </c>
      <c r="G23" s="18">
        <f t="shared" si="3"/>
        <v>100</v>
      </c>
      <c r="H23" s="19">
        <f>E23/$E$12*100</f>
        <v>14.088207030500968</v>
      </c>
      <c r="I23" s="18">
        <f t="shared" si="4"/>
        <v>3.6993538856506296</v>
      </c>
      <c r="J23" s="17">
        <f t="shared" si="0"/>
        <v>0</v>
      </c>
    </row>
    <row r="24" spans="1:11" ht="13.15" customHeight="1" x14ac:dyDescent="0.2">
      <c r="A24" s="16"/>
      <c r="B24" s="34" t="s">
        <v>105</v>
      </c>
      <c r="C24" s="48">
        <v>6111.12</v>
      </c>
      <c r="D24" s="49">
        <v>6111.12</v>
      </c>
      <c r="E24" s="17">
        <f t="shared" si="1"/>
        <v>6111.12</v>
      </c>
      <c r="F24" s="18">
        <f>E24*100/C24</f>
        <v>100</v>
      </c>
      <c r="G24" s="18">
        <v>0</v>
      </c>
      <c r="H24" s="19">
        <f t="shared" ref="H24:H64" si="8">E24/$E$12*100</f>
        <v>0.22589723299399289</v>
      </c>
      <c r="I24" s="18">
        <f t="shared" si="4"/>
        <v>5.9317257676922225E-2</v>
      </c>
      <c r="J24" s="17">
        <f t="shared" si="0"/>
        <v>0</v>
      </c>
    </row>
    <row r="25" spans="1:11" ht="13.15" customHeight="1" x14ac:dyDescent="0.2">
      <c r="A25" s="16" t="s">
        <v>49</v>
      </c>
      <c r="B25" s="34" t="s">
        <v>50</v>
      </c>
      <c r="C25" s="17">
        <v>0</v>
      </c>
      <c r="D25" s="17">
        <v>0</v>
      </c>
      <c r="E25" s="17">
        <f t="shared" si="1"/>
        <v>0</v>
      </c>
      <c r="F25" s="18">
        <v>0</v>
      </c>
      <c r="G25" s="18">
        <v>0</v>
      </c>
      <c r="H25" s="19">
        <f t="shared" si="8"/>
        <v>0</v>
      </c>
      <c r="I25" s="18">
        <f t="shared" si="4"/>
        <v>0</v>
      </c>
      <c r="J25" s="17">
        <f t="shared" si="0"/>
        <v>0</v>
      </c>
    </row>
    <row r="26" spans="1:11" ht="13.15" customHeight="1" x14ac:dyDescent="0.2">
      <c r="A26" s="16" t="s">
        <v>47</v>
      </c>
      <c r="B26" s="33" t="s">
        <v>15</v>
      </c>
      <c r="C26" s="17">
        <v>20000</v>
      </c>
      <c r="D26" s="17">
        <v>0</v>
      </c>
      <c r="E26" s="17">
        <f t="shared" si="1"/>
        <v>0</v>
      </c>
      <c r="F26" s="18">
        <f>E26*100/C26</f>
        <v>0</v>
      </c>
      <c r="G26" s="18">
        <v>0</v>
      </c>
      <c r="H26" s="19">
        <f t="shared" si="8"/>
        <v>0</v>
      </c>
      <c r="I26" s="18">
        <f t="shared" si="4"/>
        <v>0</v>
      </c>
      <c r="J26" s="17">
        <f t="shared" si="0"/>
        <v>0</v>
      </c>
    </row>
    <row r="27" spans="1:11" ht="13.15" customHeight="1" x14ac:dyDescent="0.2">
      <c r="A27" s="16" t="s">
        <v>65</v>
      </c>
      <c r="B27" s="34" t="s">
        <v>66</v>
      </c>
      <c r="C27" s="49">
        <v>2200</v>
      </c>
      <c r="D27" s="49">
        <v>958</v>
      </c>
      <c r="E27" s="17">
        <f t="shared" si="1"/>
        <v>958</v>
      </c>
      <c r="F27" s="18">
        <f t="shared" ref="F27:F73" si="9">E27*100/C27</f>
        <v>43.545454545454547</v>
      </c>
      <c r="G27" s="18">
        <f t="shared" ref="G27:G32" si="10">E27/D27*100</f>
        <v>100</v>
      </c>
      <c r="H27" s="19">
        <f t="shared" si="8"/>
        <v>3.5412420179647131E-2</v>
      </c>
      <c r="I27" s="18">
        <f t="shared" si="4"/>
        <v>9.2987754870615356E-3</v>
      </c>
      <c r="J27" s="17">
        <f t="shared" ref="J27:J73" si="11">D27-E27</f>
        <v>0</v>
      </c>
    </row>
    <row r="28" spans="1:11" s="11" customFormat="1" ht="13.15" customHeight="1" x14ac:dyDescent="0.2">
      <c r="A28" s="20" t="s">
        <v>80</v>
      </c>
      <c r="B28" s="35" t="s">
        <v>81</v>
      </c>
      <c r="C28" s="15">
        <f>C29</f>
        <v>209800</v>
      </c>
      <c r="D28" s="15">
        <f>D29</f>
        <v>130915.92</v>
      </c>
      <c r="E28" s="15">
        <f t="shared" si="1"/>
        <v>130915.92</v>
      </c>
      <c r="F28" s="13">
        <f t="shared" si="9"/>
        <v>62.400343183984745</v>
      </c>
      <c r="G28" s="13">
        <f t="shared" si="10"/>
        <v>100</v>
      </c>
      <c r="H28" s="10">
        <f>E28/$E$28*100</f>
        <v>100</v>
      </c>
      <c r="I28" s="52">
        <f t="shared" si="4"/>
        <v>1.2707283379562724</v>
      </c>
      <c r="J28" s="15">
        <f t="shared" si="11"/>
        <v>0</v>
      </c>
      <c r="K28" s="11">
        <v>1.3</v>
      </c>
    </row>
    <row r="29" spans="1:11" s="11" customFormat="1" ht="13.15" customHeight="1" x14ac:dyDescent="0.2">
      <c r="A29" s="16" t="s">
        <v>35</v>
      </c>
      <c r="B29" s="34" t="s">
        <v>36</v>
      </c>
      <c r="C29" s="49">
        <v>209800</v>
      </c>
      <c r="D29" s="49">
        <v>130915.92</v>
      </c>
      <c r="E29" s="17">
        <f t="shared" si="1"/>
        <v>130915.92</v>
      </c>
      <c r="F29" s="18">
        <f t="shared" si="9"/>
        <v>62.400343183984745</v>
      </c>
      <c r="G29" s="18">
        <f t="shared" si="10"/>
        <v>100</v>
      </c>
      <c r="H29" s="19">
        <f t="shared" ref="H29:H35" si="12">E29/$E$28*100</f>
        <v>100</v>
      </c>
      <c r="I29" s="18">
        <f>E29/$E$67*100</f>
        <v>1.2707283379562724</v>
      </c>
      <c r="J29" s="17">
        <f t="shared" si="11"/>
        <v>0</v>
      </c>
    </row>
    <row r="30" spans="1:11" ht="13.15" customHeight="1" x14ac:dyDescent="0.2">
      <c r="A30" s="16"/>
      <c r="B30" s="34" t="s">
        <v>37</v>
      </c>
      <c r="C30" s="17">
        <f>C31+C32</f>
        <v>196400</v>
      </c>
      <c r="D30" s="17">
        <f>D31+D32</f>
        <v>130915.92</v>
      </c>
      <c r="E30" s="17">
        <f t="shared" si="1"/>
        <v>130915.92</v>
      </c>
      <c r="F30" s="18">
        <f t="shared" si="9"/>
        <v>66.657800407331976</v>
      </c>
      <c r="G30" s="18">
        <f t="shared" si="10"/>
        <v>100</v>
      </c>
      <c r="H30" s="19">
        <f t="shared" si="12"/>
        <v>100</v>
      </c>
      <c r="I30" s="18">
        <f>E30/$E$67*100</f>
        <v>1.2707283379562724</v>
      </c>
      <c r="J30" s="17">
        <f>D30-E30</f>
        <v>0</v>
      </c>
    </row>
    <row r="31" spans="1:11" ht="13.15" customHeight="1" x14ac:dyDescent="0.2">
      <c r="A31" s="16"/>
      <c r="B31" s="34" t="s">
        <v>38</v>
      </c>
      <c r="C31" s="48">
        <v>137100</v>
      </c>
      <c r="D31" s="49">
        <v>100509.75999999999</v>
      </c>
      <c r="E31" s="17">
        <f t="shared" si="1"/>
        <v>100509.75999999999</v>
      </c>
      <c r="F31" s="18">
        <f t="shared" si="9"/>
        <v>73.311276440554337</v>
      </c>
      <c r="G31" s="18">
        <f t="shared" si="10"/>
        <v>100</v>
      </c>
      <c r="H31" s="19">
        <f t="shared" si="12"/>
        <v>76.77428383041574</v>
      </c>
      <c r="I31" s="18">
        <f>E31/$E$67*100</f>
        <v>0.97559258089607304</v>
      </c>
      <c r="J31" s="17">
        <f t="shared" si="11"/>
        <v>0</v>
      </c>
    </row>
    <row r="32" spans="1:11" ht="13.15" customHeight="1" x14ac:dyDescent="0.2">
      <c r="A32" s="16"/>
      <c r="B32" s="34" t="s">
        <v>39</v>
      </c>
      <c r="C32" s="48">
        <v>59300</v>
      </c>
      <c r="D32" s="49">
        <v>30406.16</v>
      </c>
      <c r="E32" s="17">
        <f t="shared" si="1"/>
        <v>30406.16</v>
      </c>
      <c r="F32" s="18">
        <f t="shared" si="9"/>
        <v>51.275143338954472</v>
      </c>
      <c r="G32" s="18">
        <f t="shared" si="10"/>
        <v>100</v>
      </c>
      <c r="H32" s="19">
        <f t="shared" si="12"/>
        <v>23.225716169584267</v>
      </c>
      <c r="I32" s="18">
        <f>E32/$E$67*100</f>
        <v>0.29513575706019934</v>
      </c>
      <c r="J32" s="17">
        <f t="shared" si="11"/>
        <v>0</v>
      </c>
    </row>
    <row r="33" spans="1:11" s="11" customFormat="1" ht="24" x14ac:dyDescent="0.2">
      <c r="A33" s="20" t="s">
        <v>21</v>
      </c>
      <c r="B33" s="36" t="s">
        <v>25</v>
      </c>
      <c r="C33" s="15">
        <f>C34+C35</f>
        <v>206100</v>
      </c>
      <c r="D33" s="15">
        <f>D34+D35</f>
        <v>84000</v>
      </c>
      <c r="E33" s="15">
        <f t="shared" si="1"/>
        <v>84000</v>
      </c>
      <c r="F33" s="13">
        <f t="shared" si="9"/>
        <v>40.756914119359536</v>
      </c>
      <c r="G33" s="13">
        <f>E33/D33*100</f>
        <v>100</v>
      </c>
      <c r="H33" s="10">
        <f>E33/$E$33*100</f>
        <v>100</v>
      </c>
      <c r="I33" s="13">
        <f t="shared" ref="I33:I66" si="13">SUM(E33/E$67*100)</f>
        <v>0.81534148320790079</v>
      </c>
      <c r="J33" s="15">
        <f t="shared" si="11"/>
        <v>0</v>
      </c>
      <c r="K33" s="11">
        <v>0.8</v>
      </c>
    </row>
    <row r="34" spans="1:11" ht="36.75" customHeight="1" x14ac:dyDescent="0.2">
      <c r="A34" s="16" t="s">
        <v>26</v>
      </c>
      <c r="B34" s="37" t="s">
        <v>51</v>
      </c>
      <c r="C34" s="17">
        <v>0</v>
      </c>
      <c r="D34" s="17">
        <v>0</v>
      </c>
      <c r="E34" s="17">
        <f t="shared" si="1"/>
        <v>0</v>
      </c>
      <c r="F34" s="18">
        <v>0</v>
      </c>
      <c r="G34" s="18">
        <v>0</v>
      </c>
      <c r="H34" s="19">
        <f t="shared" si="12"/>
        <v>0</v>
      </c>
      <c r="I34" s="18">
        <f t="shared" si="13"/>
        <v>0</v>
      </c>
      <c r="J34" s="17">
        <f t="shared" si="11"/>
        <v>0</v>
      </c>
    </row>
    <row r="35" spans="1:11" ht="13.15" customHeight="1" x14ac:dyDescent="0.2">
      <c r="A35" s="16" t="s">
        <v>64</v>
      </c>
      <c r="B35" s="37" t="s">
        <v>48</v>
      </c>
      <c r="C35" s="17">
        <v>206100</v>
      </c>
      <c r="D35" s="17">
        <v>84000</v>
      </c>
      <c r="E35" s="17">
        <f t="shared" si="1"/>
        <v>84000</v>
      </c>
      <c r="F35" s="18">
        <f t="shared" si="9"/>
        <v>40.756914119359536</v>
      </c>
      <c r="G35" s="18">
        <f t="shared" ref="G35:G73" si="14">E35/D35*100</f>
        <v>100</v>
      </c>
      <c r="H35" s="19">
        <f t="shared" si="12"/>
        <v>64.163319480167118</v>
      </c>
      <c r="I35" s="18">
        <f t="shared" si="13"/>
        <v>0.81534148320790079</v>
      </c>
      <c r="J35" s="17">
        <f t="shared" si="11"/>
        <v>0</v>
      </c>
    </row>
    <row r="36" spans="1:11" s="11" customFormat="1" ht="13.15" customHeight="1" x14ac:dyDescent="0.2">
      <c r="A36" s="20" t="s">
        <v>62</v>
      </c>
      <c r="B36" s="36" t="s">
        <v>63</v>
      </c>
      <c r="C36" s="15">
        <f>C37+C41+C42+C44+C43</f>
        <v>2022083.38</v>
      </c>
      <c r="D36" s="15">
        <f t="shared" ref="D36:E36" si="15">D37+D41+D42+D44+D43</f>
        <v>114143.48</v>
      </c>
      <c r="E36" s="15">
        <f t="shared" si="15"/>
        <v>114143.48</v>
      </c>
      <c r="F36" s="13">
        <f t="shared" si="9"/>
        <v>5.644845367355722</v>
      </c>
      <c r="G36" s="13">
        <f t="shared" si="14"/>
        <v>100</v>
      </c>
      <c r="H36" s="10">
        <f>E36/$E$36*100</f>
        <v>100</v>
      </c>
      <c r="I36" s="13">
        <f t="shared" si="13"/>
        <v>1.1079275509727542</v>
      </c>
      <c r="J36" s="15">
        <f t="shared" si="11"/>
        <v>0</v>
      </c>
      <c r="K36" s="11">
        <v>1.1000000000000001</v>
      </c>
    </row>
    <row r="37" spans="1:11" ht="13.15" customHeight="1" x14ac:dyDescent="0.2">
      <c r="A37" s="16" t="s">
        <v>59</v>
      </c>
      <c r="B37" s="38" t="s">
        <v>60</v>
      </c>
      <c r="C37" s="17">
        <v>0</v>
      </c>
      <c r="D37" s="17">
        <v>0</v>
      </c>
      <c r="E37" s="17">
        <f t="shared" si="1"/>
        <v>0</v>
      </c>
      <c r="F37" s="18">
        <v>0</v>
      </c>
      <c r="G37" s="18">
        <v>0</v>
      </c>
      <c r="H37" s="19">
        <f t="shared" ref="H37:H41" si="16">E37/$E$36*100</f>
        <v>0</v>
      </c>
      <c r="I37" s="18">
        <f t="shared" si="13"/>
        <v>0</v>
      </c>
      <c r="J37" s="17">
        <f t="shared" si="11"/>
        <v>0</v>
      </c>
    </row>
    <row r="38" spans="1:11" ht="13.15" customHeight="1" x14ac:dyDescent="0.2">
      <c r="A38" s="16"/>
      <c r="B38" s="37" t="s">
        <v>37</v>
      </c>
      <c r="C38" s="17">
        <f>C39+C40</f>
        <v>0</v>
      </c>
      <c r="D38" s="17">
        <f>D39+D40</f>
        <v>0</v>
      </c>
      <c r="E38" s="17">
        <f t="shared" si="1"/>
        <v>0</v>
      </c>
      <c r="F38" s="18">
        <v>0</v>
      </c>
      <c r="G38" s="18">
        <v>0</v>
      </c>
      <c r="H38" s="19">
        <f t="shared" si="16"/>
        <v>0</v>
      </c>
      <c r="I38" s="18">
        <f t="shared" si="13"/>
        <v>0</v>
      </c>
      <c r="J38" s="17">
        <f t="shared" si="11"/>
        <v>0</v>
      </c>
    </row>
    <row r="39" spans="1:11" ht="13.15" customHeight="1" x14ac:dyDescent="0.2">
      <c r="A39" s="16"/>
      <c r="B39" s="37" t="s">
        <v>61</v>
      </c>
      <c r="C39" s="50">
        <v>0</v>
      </c>
      <c r="D39" s="50">
        <v>0</v>
      </c>
      <c r="E39" s="17">
        <f t="shared" si="1"/>
        <v>0</v>
      </c>
      <c r="F39" s="18">
        <v>0</v>
      </c>
      <c r="G39" s="18">
        <v>0</v>
      </c>
      <c r="H39" s="19">
        <f t="shared" si="16"/>
        <v>0</v>
      </c>
      <c r="I39" s="18">
        <f t="shared" si="13"/>
        <v>0</v>
      </c>
      <c r="J39" s="17">
        <f t="shared" si="11"/>
        <v>0</v>
      </c>
    </row>
    <row r="40" spans="1:11" ht="13.15" customHeight="1" x14ac:dyDescent="0.2">
      <c r="A40" s="16"/>
      <c r="B40" s="37" t="s">
        <v>39</v>
      </c>
      <c r="C40" s="50">
        <v>0</v>
      </c>
      <c r="D40" s="50">
        <v>0</v>
      </c>
      <c r="E40" s="17">
        <f t="shared" si="1"/>
        <v>0</v>
      </c>
      <c r="F40" s="18">
        <v>0</v>
      </c>
      <c r="G40" s="18">
        <v>0</v>
      </c>
      <c r="H40" s="19">
        <f t="shared" si="16"/>
        <v>0</v>
      </c>
      <c r="I40" s="18">
        <f t="shared" si="13"/>
        <v>0</v>
      </c>
      <c r="J40" s="17">
        <f t="shared" si="11"/>
        <v>0</v>
      </c>
    </row>
    <row r="41" spans="1:11" ht="13.15" customHeight="1" x14ac:dyDescent="0.2">
      <c r="A41" s="16" t="s">
        <v>67</v>
      </c>
      <c r="B41" s="37" t="s">
        <v>68</v>
      </c>
      <c r="C41" s="17">
        <v>0</v>
      </c>
      <c r="D41" s="17">
        <v>0</v>
      </c>
      <c r="E41" s="17">
        <v>0</v>
      </c>
      <c r="F41" s="18">
        <v>0</v>
      </c>
      <c r="G41" s="18">
        <v>0</v>
      </c>
      <c r="H41" s="19">
        <f t="shared" si="16"/>
        <v>0</v>
      </c>
      <c r="I41" s="18">
        <f t="shared" si="13"/>
        <v>0</v>
      </c>
      <c r="J41" s="17">
        <f t="shared" si="11"/>
        <v>0</v>
      </c>
    </row>
    <row r="42" spans="1:11" ht="13.15" customHeight="1" x14ac:dyDescent="0.2">
      <c r="A42" s="16" t="s">
        <v>69</v>
      </c>
      <c r="B42" s="37" t="s">
        <v>83</v>
      </c>
      <c r="C42" s="49">
        <v>1879233.38</v>
      </c>
      <c r="D42" s="49">
        <v>47085.78</v>
      </c>
      <c r="E42" s="17">
        <f t="shared" si="1"/>
        <v>47085.78</v>
      </c>
      <c r="F42" s="18">
        <f>E42*100/C42</f>
        <v>2.5055844846689559</v>
      </c>
      <c r="G42" s="18">
        <f t="shared" si="14"/>
        <v>100</v>
      </c>
      <c r="H42" s="19">
        <f>E42/$E$36*100</f>
        <v>41.251396926044308</v>
      </c>
      <c r="I42" s="18">
        <f t="shared" si="13"/>
        <v>0.45703559170477276</v>
      </c>
      <c r="J42" s="17">
        <f t="shared" si="11"/>
        <v>0</v>
      </c>
    </row>
    <row r="43" spans="1:11" ht="13.15" customHeight="1" x14ac:dyDescent="0.2">
      <c r="A43" s="16" t="s">
        <v>108</v>
      </c>
      <c r="B43" s="37" t="s">
        <v>109</v>
      </c>
      <c r="C43" s="49">
        <v>53000</v>
      </c>
      <c r="D43" s="49">
        <v>52207.7</v>
      </c>
      <c r="E43" s="17">
        <f t="shared" ref="E43" si="17">D43</f>
        <v>52207.7</v>
      </c>
      <c r="F43" s="18">
        <f>E43*100/C43</f>
        <v>98.505094339622644</v>
      </c>
      <c r="G43" s="18">
        <f t="shared" si="14"/>
        <v>100</v>
      </c>
      <c r="H43" s="19">
        <f>E43/$E$36*100</f>
        <v>45.738661551233591</v>
      </c>
      <c r="I43" s="18">
        <f t="shared" si="13"/>
        <v>0.50675123277229905</v>
      </c>
      <c r="J43" s="17">
        <f t="shared" ref="J43" si="18">D43-E43</f>
        <v>0</v>
      </c>
    </row>
    <row r="44" spans="1:11" ht="11.25" customHeight="1" x14ac:dyDescent="0.2">
      <c r="A44" s="16" t="s">
        <v>76</v>
      </c>
      <c r="B44" s="37" t="s">
        <v>77</v>
      </c>
      <c r="C44" s="17">
        <v>89850</v>
      </c>
      <c r="D44" s="17">
        <v>14850</v>
      </c>
      <c r="E44" s="17">
        <f t="shared" si="1"/>
        <v>14850</v>
      </c>
      <c r="F44" s="18">
        <f t="shared" si="9"/>
        <v>16.527545909849749</v>
      </c>
      <c r="G44" s="18">
        <v>0</v>
      </c>
      <c r="H44" s="19">
        <f t="shared" ref="H44" si="19">E44/$E$36*100</f>
        <v>13.009941522722105</v>
      </c>
      <c r="I44" s="18">
        <f t="shared" si="13"/>
        <v>0.14414072649568246</v>
      </c>
      <c r="J44" s="17">
        <f t="shared" si="11"/>
        <v>0</v>
      </c>
    </row>
    <row r="45" spans="1:11" s="11" customFormat="1" ht="13.15" customHeight="1" x14ac:dyDescent="0.2">
      <c r="A45" s="20" t="s">
        <v>22</v>
      </c>
      <c r="B45" s="35" t="s">
        <v>31</v>
      </c>
      <c r="C45" s="15">
        <f>C46+C47+C48</f>
        <v>468973.12</v>
      </c>
      <c r="D45" s="15">
        <f>D46+D47+D48</f>
        <v>274816.82</v>
      </c>
      <c r="E45" s="15">
        <f t="shared" si="1"/>
        <v>274816.82</v>
      </c>
      <c r="F45" s="13">
        <f t="shared" si="9"/>
        <v>58.599695436702213</v>
      </c>
      <c r="G45" s="13">
        <f t="shared" si="14"/>
        <v>100</v>
      </c>
      <c r="H45" s="10">
        <f>E45/$E$45*100</f>
        <v>100</v>
      </c>
      <c r="I45" s="57">
        <v>2.6</v>
      </c>
      <c r="J45" s="15">
        <f t="shared" si="11"/>
        <v>0</v>
      </c>
      <c r="K45" s="11">
        <v>2.6</v>
      </c>
    </row>
    <row r="46" spans="1:11" ht="13.15" customHeight="1" x14ac:dyDescent="0.2">
      <c r="A46" s="16" t="s">
        <v>40</v>
      </c>
      <c r="B46" s="33" t="s">
        <v>41</v>
      </c>
      <c r="C46" s="17">
        <v>0</v>
      </c>
      <c r="D46" s="17">
        <v>0</v>
      </c>
      <c r="E46" s="17">
        <f t="shared" si="1"/>
        <v>0</v>
      </c>
      <c r="F46" s="18">
        <v>0</v>
      </c>
      <c r="G46" s="18">
        <v>0</v>
      </c>
      <c r="H46" s="19">
        <f t="shared" ref="H46:H47" si="20">E46/$E$45*100</f>
        <v>0</v>
      </c>
      <c r="I46" s="18">
        <f t="shared" si="13"/>
        <v>0</v>
      </c>
      <c r="J46" s="17">
        <f t="shared" si="11"/>
        <v>0</v>
      </c>
    </row>
    <row r="47" spans="1:11" ht="13.15" customHeight="1" x14ac:dyDescent="0.2">
      <c r="A47" s="16" t="s">
        <v>23</v>
      </c>
      <c r="B47" s="33" t="s">
        <v>82</v>
      </c>
      <c r="C47" s="49">
        <v>299750</v>
      </c>
      <c r="D47" s="49">
        <v>242330</v>
      </c>
      <c r="E47" s="17">
        <f t="shared" si="1"/>
        <v>242330</v>
      </c>
      <c r="F47" s="18">
        <f t="shared" si="9"/>
        <v>80.844036697247702</v>
      </c>
      <c r="G47" s="18">
        <f t="shared" si="14"/>
        <v>100</v>
      </c>
      <c r="H47" s="19">
        <f t="shared" si="20"/>
        <v>88.17873665811284</v>
      </c>
      <c r="I47" s="58">
        <v>2.2999999999999998</v>
      </c>
      <c r="J47" s="17">
        <f t="shared" si="11"/>
        <v>0</v>
      </c>
    </row>
    <row r="48" spans="1:11" ht="13.15" customHeight="1" x14ac:dyDescent="0.2">
      <c r="A48" s="16" t="s">
        <v>42</v>
      </c>
      <c r="B48" s="33" t="s">
        <v>43</v>
      </c>
      <c r="C48" s="49">
        <v>169223.12</v>
      </c>
      <c r="D48" s="49">
        <v>32486.82</v>
      </c>
      <c r="E48" s="17">
        <f t="shared" si="1"/>
        <v>32486.82</v>
      </c>
      <c r="F48" s="18">
        <f t="shared" si="9"/>
        <v>19.197625005377517</v>
      </c>
      <c r="G48" s="18">
        <f t="shared" si="14"/>
        <v>100</v>
      </c>
      <c r="H48" s="19">
        <f>E48/$E$45*100</f>
        <v>11.821263341887152</v>
      </c>
      <c r="I48" s="18">
        <f t="shared" si="13"/>
        <v>0.31533157147033447</v>
      </c>
      <c r="J48" s="17">
        <f t="shared" si="11"/>
        <v>0</v>
      </c>
    </row>
    <row r="49" spans="1:11" s="11" customFormat="1" ht="13.15" customHeight="1" x14ac:dyDescent="0.2">
      <c r="A49" s="20" t="s">
        <v>14</v>
      </c>
      <c r="B49" s="32" t="s">
        <v>3</v>
      </c>
      <c r="C49" s="15">
        <f>C50</f>
        <v>18000</v>
      </c>
      <c r="D49" s="15">
        <f>D50</f>
        <v>0</v>
      </c>
      <c r="E49" s="15">
        <f t="shared" si="1"/>
        <v>0</v>
      </c>
      <c r="F49" s="13">
        <f t="shared" si="9"/>
        <v>0</v>
      </c>
      <c r="G49" s="13">
        <v>0</v>
      </c>
      <c r="H49" s="19">
        <f t="shared" ref="H49:H50" si="21">E49/$E$45*100</f>
        <v>0</v>
      </c>
      <c r="I49" s="13">
        <f>SUM(E49/E$67*100)</f>
        <v>0</v>
      </c>
      <c r="J49" s="15">
        <f t="shared" si="11"/>
        <v>0</v>
      </c>
      <c r="K49" s="11">
        <v>0</v>
      </c>
    </row>
    <row r="50" spans="1:11" ht="33" customHeight="1" x14ac:dyDescent="0.2">
      <c r="A50" s="16" t="s">
        <v>74</v>
      </c>
      <c r="B50" s="38" t="s">
        <v>75</v>
      </c>
      <c r="C50" s="49">
        <v>18000</v>
      </c>
      <c r="D50" s="49">
        <v>0</v>
      </c>
      <c r="E50" s="17">
        <f t="shared" si="1"/>
        <v>0</v>
      </c>
      <c r="F50" s="18">
        <f t="shared" si="9"/>
        <v>0</v>
      </c>
      <c r="G50" s="18">
        <v>0</v>
      </c>
      <c r="H50" s="19">
        <f t="shared" si="21"/>
        <v>0</v>
      </c>
      <c r="I50" s="18">
        <f t="shared" si="13"/>
        <v>0</v>
      </c>
      <c r="J50" s="17">
        <f t="shared" si="11"/>
        <v>0</v>
      </c>
    </row>
    <row r="51" spans="1:11" s="11" customFormat="1" ht="13.15" customHeight="1" x14ac:dyDescent="0.2">
      <c r="A51" s="20" t="s">
        <v>16</v>
      </c>
      <c r="B51" s="39" t="s">
        <v>84</v>
      </c>
      <c r="C51" s="15">
        <f>C52+C57</f>
        <v>7767934</v>
      </c>
      <c r="D51" s="15">
        <f>D52+D57</f>
        <v>5144454.12</v>
      </c>
      <c r="E51" s="15">
        <f t="shared" si="1"/>
        <v>5144454.12</v>
      </c>
      <c r="F51" s="13">
        <f t="shared" si="9"/>
        <v>66.226800073224098</v>
      </c>
      <c r="G51" s="13">
        <f t="shared" si="14"/>
        <v>100</v>
      </c>
      <c r="H51" s="10">
        <f>E51/$E$51*100</f>
        <v>100</v>
      </c>
      <c r="I51" s="13">
        <f t="shared" si="13"/>
        <v>49.934367291616624</v>
      </c>
      <c r="J51" s="15">
        <f t="shared" si="11"/>
        <v>0</v>
      </c>
      <c r="K51" s="11">
        <v>49.9</v>
      </c>
    </row>
    <row r="52" spans="1:11" ht="13.15" customHeight="1" x14ac:dyDescent="0.2">
      <c r="A52" s="16" t="s">
        <v>27</v>
      </c>
      <c r="B52" s="33" t="s">
        <v>32</v>
      </c>
      <c r="C52" s="49">
        <v>7767934</v>
      </c>
      <c r="D52" s="49">
        <v>5144454.12</v>
      </c>
      <c r="E52" s="17">
        <f t="shared" si="1"/>
        <v>5144454.12</v>
      </c>
      <c r="F52" s="18">
        <f t="shared" si="9"/>
        <v>66.226800073224098</v>
      </c>
      <c r="G52" s="18">
        <f t="shared" si="14"/>
        <v>100</v>
      </c>
      <c r="H52" s="19">
        <f t="shared" ref="H52:H57" si="22">E52/$E$51*100</f>
        <v>100</v>
      </c>
      <c r="I52" s="18">
        <f t="shared" si="13"/>
        <v>49.934367291616624</v>
      </c>
      <c r="J52" s="17">
        <f t="shared" si="11"/>
        <v>0</v>
      </c>
    </row>
    <row r="53" spans="1:11" ht="13.15" customHeight="1" x14ac:dyDescent="0.2">
      <c r="A53" s="16"/>
      <c r="B53" s="33" t="s">
        <v>37</v>
      </c>
      <c r="C53" s="17">
        <f>C54+C55</f>
        <v>5555800</v>
      </c>
      <c r="D53" s="17">
        <f t="shared" ref="D53" si="23">D54+D55</f>
        <v>3986748.34</v>
      </c>
      <c r="E53" s="17">
        <f t="shared" si="1"/>
        <v>3986748.34</v>
      </c>
      <c r="F53" s="18">
        <f t="shared" si="9"/>
        <v>71.758312754238816</v>
      </c>
      <c r="G53" s="18">
        <f t="shared" si="14"/>
        <v>100</v>
      </c>
      <c r="H53" s="19">
        <f t="shared" si="22"/>
        <v>77.496042281741637</v>
      </c>
      <c r="I53" s="18">
        <f t="shared" si="13"/>
        <v>38.697158389431387</v>
      </c>
      <c r="J53" s="17">
        <f t="shared" si="11"/>
        <v>0</v>
      </c>
    </row>
    <row r="54" spans="1:11" ht="13.15" customHeight="1" x14ac:dyDescent="0.2">
      <c r="A54" s="16"/>
      <c r="B54" s="34" t="s">
        <v>38</v>
      </c>
      <c r="C54" s="48">
        <v>4236700</v>
      </c>
      <c r="D54" s="49">
        <v>2975491.07</v>
      </c>
      <c r="E54" s="17">
        <f t="shared" si="1"/>
        <v>2975491.07</v>
      </c>
      <c r="F54" s="18">
        <f t="shared" si="9"/>
        <v>70.231337361625791</v>
      </c>
      <c r="G54" s="18">
        <f t="shared" si="14"/>
        <v>100</v>
      </c>
      <c r="H54" s="19">
        <f t="shared" si="22"/>
        <v>57.838810505321405</v>
      </c>
      <c r="I54" s="18">
        <f t="shared" si="13"/>
        <v>28.881444074829332</v>
      </c>
      <c r="J54" s="17">
        <f t="shared" si="11"/>
        <v>0</v>
      </c>
    </row>
    <row r="55" spans="1:11" ht="13.15" customHeight="1" x14ac:dyDescent="0.2">
      <c r="A55" s="16"/>
      <c r="B55" s="34" t="s">
        <v>39</v>
      </c>
      <c r="C55" s="48">
        <v>1319100</v>
      </c>
      <c r="D55" s="49">
        <v>1011257.27</v>
      </c>
      <c r="E55" s="17">
        <f t="shared" si="1"/>
        <v>1011257.27</v>
      </c>
      <c r="F55" s="18">
        <f t="shared" si="9"/>
        <v>76.662669244181643</v>
      </c>
      <c r="G55" s="18">
        <f t="shared" si="14"/>
        <v>100</v>
      </c>
      <c r="H55" s="19">
        <f t="shared" si="22"/>
        <v>19.657231776420236</v>
      </c>
      <c r="I55" s="18">
        <f t="shared" si="13"/>
        <v>9.8157143146020545</v>
      </c>
      <c r="J55" s="17">
        <f t="shared" si="11"/>
        <v>0</v>
      </c>
    </row>
    <row r="56" spans="1:11" ht="13.15" customHeight="1" x14ac:dyDescent="0.2">
      <c r="A56" s="16"/>
      <c r="B56" s="34" t="s">
        <v>107</v>
      </c>
      <c r="C56" s="48">
        <v>0</v>
      </c>
      <c r="D56" s="49">
        <v>0</v>
      </c>
      <c r="E56" s="17">
        <f t="shared" si="1"/>
        <v>0</v>
      </c>
      <c r="F56" s="18">
        <v>0</v>
      </c>
      <c r="G56" s="18">
        <v>0</v>
      </c>
      <c r="H56" s="19">
        <f t="shared" si="22"/>
        <v>0</v>
      </c>
      <c r="I56" s="18">
        <f t="shared" si="13"/>
        <v>0</v>
      </c>
      <c r="J56" s="17">
        <f t="shared" si="11"/>
        <v>0</v>
      </c>
    </row>
    <row r="57" spans="1:11" ht="13.15" customHeight="1" x14ac:dyDescent="0.2">
      <c r="A57" s="16" t="s">
        <v>52</v>
      </c>
      <c r="B57" s="33" t="s">
        <v>46</v>
      </c>
      <c r="C57" s="17">
        <v>0</v>
      </c>
      <c r="D57" s="17">
        <v>0</v>
      </c>
      <c r="E57" s="17">
        <f t="shared" si="1"/>
        <v>0</v>
      </c>
      <c r="F57" s="18">
        <v>0</v>
      </c>
      <c r="G57" s="18">
        <v>0</v>
      </c>
      <c r="H57" s="19">
        <f t="shared" si="22"/>
        <v>0</v>
      </c>
      <c r="I57" s="18">
        <f t="shared" si="13"/>
        <v>0</v>
      </c>
      <c r="J57" s="17">
        <f t="shared" si="11"/>
        <v>0</v>
      </c>
    </row>
    <row r="58" spans="1:11" s="11" customFormat="1" ht="13.15" customHeight="1" x14ac:dyDescent="0.2">
      <c r="A58" s="20" t="s">
        <v>24</v>
      </c>
      <c r="B58" s="35" t="s">
        <v>4</v>
      </c>
      <c r="C58" s="15">
        <f>C59+C60</f>
        <v>365700</v>
      </c>
      <c r="D58" s="15">
        <f t="shared" ref="D58" si="24">D59+D60</f>
        <v>294848</v>
      </c>
      <c r="E58" s="15">
        <f t="shared" si="1"/>
        <v>294848</v>
      </c>
      <c r="F58" s="13">
        <f t="shared" si="9"/>
        <v>80.625649439431228</v>
      </c>
      <c r="G58" s="13">
        <f t="shared" si="14"/>
        <v>100</v>
      </c>
      <c r="H58" s="10">
        <f>E58/$E$58*100</f>
        <v>100</v>
      </c>
      <c r="I58" s="13">
        <f>SUM(E58/E$67*100)</f>
        <v>2.8619262576295612</v>
      </c>
      <c r="J58" s="15">
        <f t="shared" si="11"/>
        <v>0</v>
      </c>
      <c r="K58" s="11">
        <v>2.9</v>
      </c>
    </row>
    <row r="59" spans="1:11" ht="13.15" customHeight="1" x14ac:dyDescent="0.2">
      <c r="A59" s="16" t="s">
        <v>44</v>
      </c>
      <c r="B59" s="33" t="s">
        <v>45</v>
      </c>
      <c r="C59" s="49">
        <v>365700</v>
      </c>
      <c r="D59" s="49">
        <v>294848</v>
      </c>
      <c r="E59" s="17">
        <f t="shared" si="1"/>
        <v>294848</v>
      </c>
      <c r="F59" s="18">
        <f t="shared" si="9"/>
        <v>80.625649439431228</v>
      </c>
      <c r="G59" s="18">
        <f t="shared" si="14"/>
        <v>100</v>
      </c>
      <c r="H59" s="19">
        <f t="shared" ref="H59:H60" si="25">E59/$E$58*100</f>
        <v>100</v>
      </c>
      <c r="I59" s="18">
        <f t="shared" si="13"/>
        <v>2.8619262576295612</v>
      </c>
      <c r="J59" s="17">
        <f t="shared" si="11"/>
        <v>0</v>
      </c>
    </row>
    <row r="60" spans="1:11" ht="13.15" customHeight="1" x14ac:dyDescent="0.2">
      <c r="A60" s="16" t="s">
        <v>72</v>
      </c>
      <c r="B60" s="33" t="s">
        <v>73</v>
      </c>
      <c r="C60" s="17">
        <v>0</v>
      </c>
      <c r="D60" s="17">
        <v>0</v>
      </c>
      <c r="E60" s="17">
        <f t="shared" si="1"/>
        <v>0</v>
      </c>
      <c r="F60" s="18">
        <v>0</v>
      </c>
      <c r="G60" s="18">
        <v>0</v>
      </c>
      <c r="H60" s="19">
        <f t="shared" si="25"/>
        <v>0</v>
      </c>
      <c r="I60" s="18">
        <f>SUM(E60/E$67*100)</f>
        <v>0</v>
      </c>
      <c r="J60" s="17">
        <f t="shared" si="11"/>
        <v>0</v>
      </c>
    </row>
    <row r="61" spans="1:11" s="11" customFormat="1" ht="13.15" customHeight="1" x14ac:dyDescent="0.2">
      <c r="A61" s="20" t="s">
        <v>33</v>
      </c>
      <c r="B61" s="32" t="s">
        <v>53</v>
      </c>
      <c r="C61" s="15">
        <f>C62</f>
        <v>209100</v>
      </c>
      <c r="D61" s="15">
        <f>D62</f>
        <v>209000</v>
      </c>
      <c r="E61" s="15">
        <f t="shared" si="1"/>
        <v>209000</v>
      </c>
      <c r="F61" s="13">
        <f t="shared" si="9"/>
        <v>99.95217599234816</v>
      </c>
      <c r="G61" s="13">
        <v>0</v>
      </c>
      <c r="H61" s="10">
        <f t="shared" si="8"/>
        <v>7.7256741310503667</v>
      </c>
      <c r="I61" s="13">
        <f t="shared" si="13"/>
        <v>2.0286472617910865</v>
      </c>
      <c r="J61" s="15">
        <f t="shared" si="11"/>
        <v>0</v>
      </c>
      <c r="K61" s="11">
        <v>2</v>
      </c>
    </row>
    <row r="62" spans="1:11" ht="13.15" customHeight="1" x14ac:dyDescent="0.2">
      <c r="A62" s="16" t="s">
        <v>70</v>
      </c>
      <c r="B62" s="33" t="s">
        <v>54</v>
      </c>
      <c r="C62" s="49">
        <v>209100</v>
      </c>
      <c r="D62" s="49">
        <v>209000</v>
      </c>
      <c r="E62" s="17">
        <f t="shared" si="1"/>
        <v>209000</v>
      </c>
      <c r="F62" s="18">
        <f t="shared" si="9"/>
        <v>99.95217599234816</v>
      </c>
      <c r="G62" s="18">
        <v>0</v>
      </c>
      <c r="H62" s="19">
        <f t="shared" si="8"/>
        <v>7.7256741310503667</v>
      </c>
      <c r="I62" s="18">
        <f t="shared" si="13"/>
        <v>2.0286472617910865</v>
      </c>
      <c r="J62" s="17">
        <f t="shared" si="11"/>
        <v>0</v>
      </c>
    </row>
    <row r="63" spans="1:11" s="11" customFormat="1" ht="24" x14ac:dyDescent="0.2">
      <c r="A63" s="20" t="s">
        <v>56</v>
      </c>
      <c r="B63" s="40" t="s">
        <v>58</v>
      </c>
      <c r="C63" s="15">
        <f>C64</f>
        <v>2000</v>
      </c>
      <c r="D63" s="15">
        <f>D64</f>
        <v>0</v>
      </c>
      <c r="E63" s="15">
        <f t="shared" si="1"/>
        <v>0</v>
      </c>
      <c r="F63" s="13">
        <f t="shared" si="9"/>
        <v>0</v>
      </c>
      <c r="G63" s="13">
        <v>0</v>
      </c>
      <c r="H63" s="10">
        <f>E63/$E$12*100</f>
        <v>0</v>
      </c>
      <c r="I63" s="13">
        <f t="shared" si="13"/>
        <v>0</v>
      </c>
      <c r="J63" s="15">
        <f t="shared" si="11"/>
        <v>0</v>
      </c>
      <c r="K63" s="11">
        <v>0</v>
      </c>
    </row>
    <row r="64" spans="1:11" ht="24" x14ac:dyDescent="0.2">
      <c r="A64" s="16" t="s">
        <v>57</v>
      </c>
      <c r="B64" s="41" t="s">
        <v>85</v>
      </c>
      <c r="C64" s="17">
        <v>2000</v>
      </c>
      <c r="D64" s="17">
        <v>0</v>
      </c>
      <c r="E64" s="17">
        <f t="shared" si="1"/>
        <v>0</v>
      </c>
      <c r="F64" s="18">
        <f t="shared" si="9"/>
        <v>0</v>
      </c>
      <c r="G64" s="18">
        <v>0</v>
      </c>
      <c r="H64" s="19">
        <f t="shared" si="8"/>
        <v>0</v>
      </c>
      <c r="I64" s="18">
        <f t="shared" si="13"/>
        <v>0</v>
      </c>
      <c r="J64" s="17">
        <f t="shared" si="11"/>
        <v>0</v>
      </c>
    </row>
    <row r="65" spans="1:11" s="11" customFormat="1" ht="36" x14ac:dyDescent="0.2">
      <c r="A65" s="20" t="s">
        <v>55</v>
      </c>
      <c r="B65" s="42" t="s">
        <v>86</v>
      </c>
      <c r="C65" s="15">
        <f>C66</f>
        <v>1855691</v>
      </c>
      <c r="D65" s="15">
        <f>D66</f>
        <v>1344987.89</v>
      </c>
      <c r="E65" s="15">
        <f t="shared" si="1"/>
        <v>1344987.89</v>
      </c>
      <c r="F65" s="13">
        <f t="shared" si="9"/>
        <v>72.479086766061812</v>
      </c>
      <c r="G65" s="13">
        <f t="shared" si="14"/>
        <v>100</v>
      </c>
      <c r="H65" s="10">
        <f>E65/E65*100</f>
        <v>100</v>
      </c>
      <c r="I65" s="13">
        <f t="shared" si="13"/>
        <v>13.055052632491249</v>
      </c>
      <c r="J65" s="15">
        <f t="shared" si="11"/>
        <v>0</v>
      </c>
      <c r="K65" s="11">
        <v>13.1</v>
      </c>
    </row>
    <row r="66" spans="1:11" ht="24" x14ac:dyDescent="0.2">
      <c r="A66" s="21">
        <v>1403</v>
      </c>
      <c r="B66" s="41" t="s">
        <v>87</v>
      </c>
      <c r="C66" s="49">
        <v>1855691</v>
      </c>
      <c r="D66" s="49">
        <v>1344987.89</v>
      </c>
      <c r="E66" s="17">
        <f t="shared" si="1"/>
        <v>1344987.89</v>
      </c>
      <c r="F66" s="18">
        <f t="shared" si="9"/>
        <v>72.479086766061812</v>
      </c>
      <c r="G66" s="18">
        <f t="shared" si="14"/>
        <v>100</v>
      </c>
      <c r="H66" s="19">
        <f>E66/E66*100</f>
        <v>100</v>
      </c>
      <c r="I66" s="18">
        <f t="shared" si="13"/>
        <v>13.055052632491249</v>
      </c>
      <c r="J66" s="17">
        <f t="shared" si="11"/>
        <v>0</v>
      </c>
    </row>
    <row r="67" spans="1:11" s="11" customFormat="1" ht="13.15" customHeight="1" x14ac:dyDescent="0.2">
      <c r="A67" s="12"/>
      <c r="B67" s="35" t="s">
        <v>95</v>
      </c>
      <c r="C67" s="15">
        <f>C12+C28+C33+C36+C45+C49+C51+C58+C61+C64+C65</f>
        <v>17748111.82</v>
      </c>
      <c r="D67" s="15">
        <f>D12+D28+D33+D45+D51+D58+D61+D63+D65+D36+D49</f>
        <v>10302431.770000001</v>
      </c>
      <c r="E67" s="15">
        <f t="shared" si="1"/>
        <v>10302431.770000001</v>
      </c>
      <c r="F67" s="13">
        <f>E67*100/C67</f>
        <v>58.048044065117914</v>
      </c>
      <c r="G67" s="13">
        <f t="shared" si="14"/>
        <v>100</v>
      </c>
      <c r="H67" s="10">
        <f>E67/E67*100</f>
        <v>100</v>
      </c>
      <c r="I67" s="57">
        <v>100</v>
      </c>
      <c r="J67" s="15">
        <f t="shared" si="11"/>
        <v>0</v>
      </c>
      <c r="K67" s="56">
        <f>SUM(K12:K65)</f>
        <v>100</v>
      </c>
    </row>
    <row r="68" spans="1:11" s="11" customFormat="1" ht="13.15" customHeight="1" x14ac:dyDescent="0.2">
      <c r="A68" s="12"/>
      <c r="B68" s="32" t="s">
        <v>97</v>
      </c>
      <c r="C68" s="47">
        <f>C69+C70+C71</f>
        <v>9734783.9099999983</v>
      </c>
      <c r="D68" s="47">
        <f t="shared" ref="D68" si="26">D69+D70+D71</f>
        <v>6540544.6499999994</v>
      </c>
      <c r="E68" s="15">
        <f t="shared" si="1"/>
        <v>6540544.6499999994</v>
      </c>
      <c r="F68" s="13">
        <f t="shared" si="9"/>
        <v>67.187363484065273</v>
      </c>
      <c r="G68" s="13">
        <f t="shared" si="14"/>
        <v>100</v>
      </c>
      <c r="H68" s="10"/>
      <c r="I68" s="13">
        <f>SUM(E68/E$67*100)</f>
        <v>63.48544495141072</v>
      </c>
      <c r="J68" s="15">
        <f t="shared" si="11"/>
        <v>0</v>
      </c>
    </row>
    <row r="69" spans="1:11" ht="13.15" customHeight="1" x14ac:dyDescent="0.2">
      <c r="A69" s="22"/>
      <c r="B69" s="43" t="s">
        <v>38</v>
      </c>
      <c r="C69" s="51">
        <f>C18+C22+C31+C39+C54</f>
        <v>7436572.79</v>
      </c>
      <c r="D69" s="51">
        <f t="shared" ref="D69" si="27">D18+D22+D31+D39+D54</f>
        <v>4891462.2299999995</v>
      </c>
      <c r="E69" s="17">
        <f t="shared" si="1"/>
        <v>4891462.2299999995</v>
      </c>
      <c r="F69" s="18">
        <f t="shared" si="9"/>
        <v>65.775759454376285</v>
      </c>
      <c r="G69" s="13">
        <f t="shared" si="14"/>
        <v>100</v>
      </c>
      <c r="H69" s="19"/>
      <c r="I69" s="18">
        <f>SUM(E69/E$67*100)</f>
        <v>47.478715115043165</v>
      </c>
      <c r="J69" s="17">
        <f t="shared" si="11"/>
        <v>0</v>
      </c>
    </row>
    <row r="70" spans="1:11" ht="13.15" customHeight="1" x14ac:dyDescent="0.2">
      <c r="A70" s="22"/>
      <c r="B70" s="43" t="s">
        <v>39</v>
      </c>
      <c r="C70" s="51">
        <f>C19+C23+C32+C40+C55</f>
        <v>2292100</v>
      </c>
      <c r="D70" s="51">
        <f t="shared" ref="D70" si="28">D19+D23+D32+D40+D55</f>
        <v>1642971.3</v>
      </c>
      <c r="E70" s="17">
        <f t="shared" si="1"/>
        <v>1642971.3</v>
      </c>
      <c r="F70" s="18">
        <f t="shared" si="9"/>
        <v>71.679739103878546</v>
      </c>
      <c r="G70" s="13">
        <f t="shared" si="14"/>
        <v>100</v>
      </c>
      <c r="H70" s="19"/>
      <c r="I70" s="18">
        <f>SUM(E70/E$67*100)</f>
        <v>15.947412578690631</v>
      </c>
      <c r="J70" s="17">
        <f t="shared" si="11"/>
        <v>0</v>
      </c>
    </row>
    <row r="71" spans="1:11" ht="13.15" customHeight="1" x14ac:dyDescent="0.2">
      <c r="A71" s="22"/>
      <c r="B71" s="43" t="s">
        <v>106</v>
      </c>
      <c r="C71" s="51">
        <f>C24+C56</f>
        <v>6111.12</v>
      </c>
      <c r="D71" s="51">
        <f t="shared" ref="D71" si="29">D24+D56</f>
        <v>6111.12</v>
      </c>
      <c r="E71" s="17">
        <f t="shared" si="1"/>
        <v>6111.12</v>
      </c>
      <c r="F71" s="18">
        <f t="shared" si="9"/>
        <v>100</v>
      </c>
      <c r="G71" s="13">
        <f t="shared" si="14"/>
        <v>100</v>
      </c>
      <c r="H71" s="19"/>
      <c r="I71" s="18">
        <f>SUM(E71/E$67*100)</f>
        <v>5.9317257676922225E-2</v>
      </c>
      <c r="J71" s="17">
        <f t="shared" si="11"/>
        <v>0</v>
      </c>
    </row>
    <row r="72" spans="1:11" ht="13.15" customHeight="1" x14ac:dyDescent="0.2">
      <c r="A72" s="22"/>
      <c r="B72" s="43" t="s">
        <v>71</v>
      </c>
      <c r="C72" s="48">
        <v>1670000</v>
      </c>
      <c r="D72" s="48">
        <v>843347.58</v>
      </c>
      <c r="E72" s="17">
        <f>D72</f>
        <v>843347.58</v>
      </c>
      <c r="F72" s="18">
        <f t="shared" si="9"/>
        <v>50.499855089820358</v>
      </c>
      <c r="G72" s="13">
        <f t="shared" si="14"/>
        <v>100</v>
      </c>
      <c r="H72" s="19"/>
      <c r="I72" s="18">
        <f t="shared" ref="I72:I73" si="30">SUM(E72/E$67*100)</f>
        <v>8.1859079373451635</v>
      </c>
      <c r="J72" s="17">
        <f t="shared" si="11"/>
        <v>0</v>
      </c>
    </row>
    <row r="73" spans="1:11" ht="13.15" customHeight="1" x14ac:dyDescent="0.2">
      <c r="A73" s="22"/>
      <c r="B73" s="23" t="s">
        <v>11</v>
      </c>
      <c r="C73" s="48">
        <v>861051.72</v>
      </c>
      <c r="D73" s="48">
        <v>420214</v>
      </c>
      <c r="E73" s="17">
        <f>D73</f>
        <v>420214</v>
      </c>
      <c r="F73" s="18">
        <f t="shared" si="9"/>
        <v>48.802411079325175</v>
      </c>
      <c r="G73" s="13">
        <f t="shared" si="14"/>
        <v>100</v>
      </c>
      <c r="H73" s="19"/>
      <c r="I73" s="18">
        <f t="shared" si="30"/>
        <v>4.0787845955324382</v>
      </c>
      <c r="J73" s="17">
        <f t="shared" si="11"/>
        <v>0</v>
      </c>
    </row>
    <row r="74" spans="1:11" ht="13.15" customHeight="1" x14ac:dyDescent="0.2">
      <c r="A74" s="22"/>
      <c r="B74" s="44" t="s">
        <v>5</v>
      </c>
      <c r="C74" s="17">
        <f>C80-C67</f>
        <v>-1490127.8200000003</v>
      </c>
      <c r="D74" s="17">
        <f>D80-D67</f>
        <v>135470.89999999851</v>
      </c>
      <c r="E74" s="17">
        <f>E80-E67</f>
        <v>157436.48999999836</v>
      </c>
      <c r="F74" s="13"/>
      <c r="G74" s="24"/>
      <c r="H74" s="25"/>
      <c r="I74" s="24"/>
      <c r="J74" s="25"/>
    </row>
    <row r="75" spans="1:11" ht="13.15" customHeight="1" x14ac:dyDescent="0.2">
      <c r="A75" s="22"/>
      <c r="B75" s="44" t="s">
        <v>28</v>
      </c>
      <c r="C75" s="17">
        <v>0</v>
      </c>
      <c r="D75" s="17">
        <v>0</v>
      </c>
      <c r="E75" s="17">
        <v>0</v>
      </c>
      <c r="F75" s="13"/>
      <c r="G75" s="26"/>
      <c r="H75" s="25"/>
      <c r="I75" s="24"/>
      <c r="J75" s="25"/>
    </row>
    <row r="76" spans="1:11" ht="13.15" customHeight="1" x14ac:dyDescent="0.2">
      <c r="A76" s="22"/>
      <c r="B76" s="44" t="s">
        <v>12</v>
      </c>
      <c r="C76" s="17">
        <v>57000</v>
      </c>
      <c r="D76" s="17">
        <v>0</v>
      </c>
      <c r="E76" s="17">
        <v>0</v>
      </c>
      <c r="F76" s="27"/>
      <c r="G76" s="24"/>
      <c r="H76" s="25"/>
      <c r="I76" s="24"/>
      <c r="J76" s="25"/>
    </row>
    <row r="77" spans="1:11" ht="13.15" customHeight="1" x14ac:dyDescent="0.2">
      <c r="A77" s="22"/>
      <c r="B77" s="44" t="s">
        <v>10</v>
      </c>
      <c r="C77" s="17">
        <f>C78+C79</f>
        <v>1433127.8200000003</v>
      </c>
      <c r="D77" s="17">
        <f>SUM(D78+D79)</f>
        <v>-135470.89999999851</v>
      </c>
      <c r="E77" s="17">
        <f>SUM(E78+E79)</f>
        <v>-157436.49000000022</v>
      </c>
      <c r="F77" s="27"/>
      <c r="G77" s="24"/>
      <c r="H77" s="25"/>
      <c r="I77" s="24"/>
      <c r="J77" s="25"/>
    </row>
    <row r="78" spans="1:11" ht="13.15" customHeight="1" x14ac:dyDescent="0.2">
      <c r="A78" s="22"/>
      <c r="B78" s="43" t="s">
        <v>88</v>
      </c>
      <c r="C78" s="17">
        <f>-C80-C76</f>
        <v>-16314984</v>
      </c>
      <c r="D78" s="17">
        <f>-D80-D76</f>
        <v>-10437902.67</v>
      </c>
      <c r="E78" s="17">
        <v>-10527083.630000001</v>
      </c>
      <c r="F78" s="27"/>
      <c r="G78" s="24"/>
      <c r="H78" s="25"/>
      <c r="I78" s="24"/>
      <c r="J78" s="25"/>
    </row>
    <row r="79" spans="1:11" ht="13.15" customHeight="1" x14ac:dyDescent="0.2">
      <c r="A79" s="22"/>
      <c r="B79" s="43" t="s">
        <v>89</v>
      </c>
      <c r="C79" s="17">
        <f>C67+C75</f>
        <v>17748111.82</v>
      </c>
      <c r="D79" s="17">
        <f>D67+D75</f>
        <v>10302431.770000001</v>
      </c>
      <c r="E79" s="17">
        <v>10369647.140000001</v>
      </c>
      <c r="F79" s="27"/>
      <c r="G79" s="24"/>
      <c r="H79" s="25"/>
      <c r="I79" s="24"/>
      <c r="J79" s="25"/>
    </row>
    <row r="80" spans="1:11" ht="13.15" customHeight="1" x14ac:dyDescent="0.2">
      <c r="A80" s="28"/>
      <c r="B80" s="45" t="s">
        <v>96</v>
      </c>
      <c r="C80" s="15">
        <v>16257984</v>
      </c>
      <c r="D80" s="15">
        <v>10437902.67</v>
      </c>
      <c r="E80" s="15">
        <v>10459868.26</v>
      </c>
      <c r="F80" s="27"/>
      <c r="G80" s="24"/>
      <c r="H80" s="25"/>
      <c r="I80" s="13"/>
      <c r="J80" s="25"/>
    </row>
    <row r="81" spans="1:10" ht="13.15" customHeight="1" x14ac:dyDescent="0.2">
      <c r="A81" s="29"/>
      <c r="B81" s="44" t="s">
        <v>34</v>
      </c>
      <c r="C81" s="17">
        <v>13930800</v>
      </c>
      <c r="D81" s="17">
        <v>8875400</v>
      </c>
      <c r="E81" s="17">
        <v>8875400</v>
      </c>
      <c r="F81" s="27"/>
      <c r="G81" s="24"/>
      <c r="H81" s="25"/>
      <c r="I81" s="13"/>
      <c r="J81" s="25"/>
    </row>
    <row r="82" spans="1:10" ht="13.15" customHeight="1" x14ac:dyDescent="0.2">
      <c r="A82" s="29"/>
      <c r="B82" s="44" t="s">
        <v>101</v>
      </c>
      <c r="C82" s="17">
        <f>C80-C81</f>
        <v>2327184</v>
      </c>
      <c r="D82" s="17">
        <f>D80-D81</f>
        <v>1562502.67</v>
      </c>
      <c r="E82" s="17">
        <f>E80-E81</f>
        <v>1584468.2599999998</v>
      </c>
      <c r="F82" s="27"/>
      <c r="G82" s="24"/>
      <c r="H82" s="25"/>
      <c r="I82" s="13"/>
      <c r="J82" s="25"/>
    </row>
    <row r="83" spans="1:10" ht="13.15" customHeight="1" x14ac:dyDescent="0.2">
      <c r="A83" s="22"/>
      <c r="B83" s="46" t="s">
        <v>90</v>
      </c>
      <c r="C83" s="17"/>
      <c r="D83" s="17"/>
      <c r="E83" s="17">
        <v>68.5</v>
      </c>
      <c r="F83" s="13"/>
      <c r="G83" s="24"/>
      <c r="H83" s="25"/>
      <c r="I83" s="24"/>
      <c r="J83" s="25"/>
    </row>
    <row r="84" spans="1:10" ht="13.15" customHeight="1" x14ac:dyDescent="0.2">
      <c r="B84" s="5"/>
      <c r="F84" s="4"/>
      <c r="G84" s="5"/>
    </row>
    <row r="85" spans="1:10" x14ac:dyDescent="0.2">
      <c r="B85" s="5"/>
      <c r="C85" s="5"/>
      <c r="D85" s="5"/>
      <c r="E85" s="5"/>
      <c r="F85" s="5"/>
      <c r="G85" s="5"/>
    </row>
    <row r="86" spans="1:10" x14ac:dyDescent="0.2">
      <c r="B86" s="5"/>
      <c r="C86" s="30"/>
      <c r="D86" s="30"/>
      <c r="E86" s="30"/>
      <c r="F86" s="5"/>
      <c r="G86" s="5"/>
    </row>
    <row r="87" spans="1:10" x14ac:dyDescent="0.2">
      <c r="B87" s="5"/>
      <c r="C87" s="30"/>
      <c r="D87" s="30"/>
      <c r="E87" s="30"/>
      <c r="F87" s="5"/>
    </row>
    <row r="88" spans="1:10" x14ac:dyDescent="0.2">
      <c r="B88" s="5"/>
      <c r="C88" s="5"/>
      <c r="D88" s="5"/>
      <c r="E88" s="5"/>
      <c r="F88" s="5"/>
    </row>
  </sheetData>
  <autoFilter ref="A11:K83" xr:uid="{00000000-0009-0000-0000-000000000000}"/>
  <mergeCells count="12">
    <mergeCell ref="A5:J5"/>
    <mergeCell ref="A6:J6"/>
    <mergeCell ref="A7:J7"/>
    <mergeCell ref="A10:A11"/>
    <mergeCell ref="B10:B11"/>
    <mergeCell ref="C10:C11"/>
    <mergeCell ref="D10:D11"/>
    <mergeCell ref="E10:E11"/>
    <mergeCell ref="F10:G10"/>
    <mergeCell ref="H10:H11"/>
    <mergeCell ref="I10:I11"/>
    <mergeCell ref="J10:J11"/>
  </mergeCells>
  <pageMargins left="0.98425196850393704" right="0.19685039370078741" top="0" bottom="0.19685039370078741" header="0.51181102362204722" footer="0.51181102362204722"/>
  <pageSetup paperSize="9" scale="67" orientation="portrait" horizontalDpi="120" verticalDpi="72" r:id="rId1"/>
  <headerFooter alignWithMargins="0"/>
  <rowBreaks count="1" manualBreakCount="1">
    <brk id="8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Бурх</vt:lpstr>
      <vt:lpstr>Бурх!Область_печати</vt:lpstr>
    </vt:vector>
  </TitlesOfParts>
  <Company>good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DIMA</dc:creator>
  <cp:lastModifiedBy>Оксана Ларионова</cp:lastModifiedBy>
  <cp:lastPrinted>2024-10-28T02:34:23Z</cp:lastPrinted>
  <dcterms:created xsi:type="dcterms:W3CDTF">2000-08-14T07:55:15Z</dcterms:created>
  <dcterms:modified xsi:type="dcterms:W3CDTF">2024-10-28T08:30:33Z</dcterms:modified>
</cp:coreProperties>
</file>